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11"/>
  </bookViews>
  <sheets>
    <sheet name="项目指标体系表-人居环境" sheetId="5" r:id="rId1"/>
    <sheet name="基本情况-审计底稿" sheetId="10" state="hidden" r:id="rId2"/>
    <sheet name="资金情况-审计底稿" sheetId="9" state="hidden" r:id="rId3"/>
    <sheet name="国库集中支付" sheetId="11" state="hidden" r:id="rId4"/>
    <sheet name="建设内容完成情况" sheetId="8" state="hidden" r:id="rId5"/>
    <sheet name="Sheet1" sheetId="3" state="hidden" r:id="rId6"/>
    <sheet name="指标表" sheetId="4" state="hidden" r:id="rId7"/>
  </sheets>
  <definedNames>
    <definedName name="_xlnm._FilterDatabase" localSheetId="0" hidden="1">'项目指标体系表-人居环境'!$4:$27</definedName>
    <definedName name="_xlnm.Print_Titles" localSheetId="0">'项目指标体系表-人居环境'!$2:$4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逆爱</author>
  </authors>
  <commentList>
    <comment ref="H4" authorId="0">
      <text>
        <r>
          <rPr>
            <b/>
            <sz val="9"/>
            <rFont val="宋体"/>
            <charset val="134"/>
          </rPr>
          <t>2023.7.9-2023.10.8</t>
        </r>
        <r>
          <rPr>
            <sz val="9"/>
            <rFont val="宋体"/>
            <charset val="134"/>
          </rPr>
          <t xml:space="preserve">
</t>
        </r>
      </text>
    </comment>
  </commentList>
</comments>
</file>

<file path=xl/comments2.xml><?xml version="1.0" encoding="utf-8"?>
<comments xmlns="http://schemas.openxmlformats.org/spreadsheetml/2006/main">
  <authors>
    <author>逆爱</author>
  </authors>
  <commentList>
    <comment ref="F2" authorId="0">
      <text>
        <r>
          <rPr>
            <sz val="9"/>
            <rFont val="宋体"/>
            <charset val="134"/>
          </rPr>
          <t>是否按合同支付、支付是否有审批流程</t>
        </r>
      </text>
    </comment>
    <comment ref="F6" authorId="0">
      <text>
        <r>
          <rPr>
            <b/>
            <sz val="9"/>
            <rFont val="宋体"/>
            <charset val="134"/>
          </rPr>
          <t>扣质保金51787元</t>
        </r>
        <r>
          <rPr>
            <sz val="9"/>
            <rFont val="宋体"/>
            <charset val="134"/>
          </rPr>
          <t xml:space="preserve">
</t>
        </r>
      </text>
    </comment>
  </commentList>
</comments>
</file>

<file path=xl/sharedStrings.xml><?xml version="1.0" encoding="utf-8"?>
<sst xmlns="http://schemas.openxmlformats.org/spreadsheetml/2006/main" count="359" uniqueCount="303">
  <si>
    <t>附件一</t>
  </si>
  <si>
    <t>巫山县楠木村安置点人居环境示范点建设项目绩效考核评分表</t>
  </si>
  <si>
    <t>评价指标</t>
  </si>
  <si>
    <t>指标解释</t>
  </si>
  <si>
    <t>评价内容及评分标准</t>
  </si>
  <si>
    <t>具体评价情况</t>
  </si>
  <si>
    <t>评价得分</t>
  </si>
  <si>
    <t>一级</t>
  </si>
  <si>
    <t>分值</t>
  </si>
  <si>
    <t>二级</t>
  </si>
  <si>
    <t>三级</t>
  </si>
  <si>
    <t>目标设置来源</t>
  </si>
  <si>
    <t>决策</t>
  </si>
  <si>
    <t>项目立项</t>
  </si>
  <si>
    <t>立项依据充分性</t>
  </si>
  <si>
    <t>项目立项是否符合法律法规、相关政策、发展规划以及部门职责，用以反映和考核项目立项依据情况。</t>
  </si>
  <si>
    <t>①项目立项符合国家法律法规、国民经济发展规划和相关政策；得1分
②项目立项符合行业发展规划和政策要求；得1分
以上各项发现1项不合规或不相符扣减相应分数，扣完为止。</t>
  </si>
  <si>
    <t>①该项目立项符合《中共中央国务院关于实施乡村振兴战略的意见》；得1分
②立项符合行业发展规划和政策要求；得1分</t>
  </si>
  <si>
    <t>立项程序规范性</t>
  </si>
  <si>
    <t>项目的申请、设立过程是否符合相关要求，用以反映和考核项目立项的规范情况。</t>
  </si>
  <si>
    <t>①项目是否按照规定的程序申请设立；1分
②所提交的文件、材料是否符合相关要求；0.5分
③事前是否已经过必要的可行性研究、专家论证、风险评估、集体决策等；0.5分
以上各项发现1项不合规或不相符扣减相应分数，扣完为止。</t>
  </si>
  <si>
    <t>①该项目已按规定的程序申请设立；得1分
②该项目所提交的文件、资料符合相关要求；得0.5分
③该项目经过集体决策；得0.5分</t>
  </si>
  <si>
    <t>绩效目标</t>
  </si>
  <si>
    <t>绩效目标合理性</t>
  </si>
  <si>
    <t>项目所设定的绩效目标是否依据充分，是否按规定设置绩效指标，是否符合客观实际，用以反映和考核项目绩效目标与项目实施的相符情况。</t>
  </si>
  <si>
    <t>①项目设立了绩效目标；得1分
②是否按规定设置绩效指标；得1分
③项目绩效目标与实际工作内容具有相关性；得1
④项目预期产出效益和效果是否符合客观实际；得1分
⑤与预算确定的项目投资额或资金量相匹配；得1分
以上各项发现1项不合规或不相符扣减相应分数，扣完为止。</t>
  </si>
  <si>
    <t>①该项目设立了绩效目标；得1分
②该项目未按重庆市财政局的规定设置绩效指标；得0分
③绩效目标与实际工作内容具有相关性；得1分
④项目预期产出效益和效果符合客观实际；得1分
⑤与预算确定项目投资额相匹配；得1分。</t>
  </si>
  <si>
    <t>绩效指标明确性</t>
  </si>
  <si>
    <t>依据绩效目标设定的绩效指标是否清晰、细化、可衡量等，用以反映和考核项目绩效目标的明细化情况。</t>
  </si>
  <si>
    <t>①将项目绩效目标细化分解为具体的绩效指标；得2.5分
②通过清晰、可衡量的指标值予以体现绩效目标；得2.5分
以上各项发现1项不合规或不相符扣减相应分数，扣完为止。</t>
  </si>
  <si>
    <t>①该项目未按照实施方案建设内容细化项目数量指标和时效指标；得0分
②未设置项目经济效益指标；得0分</t>
  </si>
  <si>
    <t>资金投入</t>
  </si>
  <si>
    <t>预算编制科学性</t>
  </si>
  <si>
    <t>项目预算编制是否经过科学论证、有明确标准，资金额度与年度目标是否相适应，用以反映和考核项目预算编制的科学性、合理性情况。</t>
  </si>
  <si>
    <t>①预算编制经过科学论证；得0.5分
②预算内容与项目内容相匹配；得1分
③预算额度测算依据充分，按照标准编制；得1分
④预算确定的项目投资额或资金量与工作任务相匹配；得0.5分
以上各项发现1项不合规或不相符扣减相应分数，扣完为止。</t>
  </si>
  <si>
    <t>①预算编制未经科学论证；得0.5分
②该项目预算内容与项目内容基本匹配；得1分
③预算额度测算依据基本充分，按照标准编制；得1分
④预算确定的项目资金量与工作任务相匹配；得0.5分</t>
  </si>
  <si>
    <t>资金分配合理性</t>
  </si>
  <si>
    <r>
      <rPr>
        <sz val="10"/>
        <rFont val="宋体"/>
        <charset val="134"/>
      </rPr>
      <t>项目预算资金分配是否有测算依据，与</t>
    </r>
    <r>
      <rPr>
        <sz val="10"/>
        <rFont val="宋体"/>
        <charset val="134"/>
        <scheme val="minor"/>
      </rPr>
      <t>项目</t>
    </r>
    <r>
      <rPr>
        <sz val="10"/>
        <rFont val="楷体_GB2312"/>
        <charset val="134"/>
      </rPr>
      <t>单位或地方实际是否相适应，用以反映和考核项目预算资金分配的科学性、合理性情况。</t>
    </r>
  </si>
  <si>
    <t>①预算资金分配依据充分；得2分
②资金分配额度合理，与项目单位或地方实际相适应；得1分
以上各项发现1项不合规或不相符扣减相应分数，扣完为止。</t>
  </si>
  <si>
    <t>①根据巫山县对口支援事务中心 巫山县发展和改革委员会《关于下达2023年铜梁对口协同项目援建计划的通知》（巫山支援文〔2023〕2号）文件，该项目预算资金分配依据充分；得2分
②资金分配额度合理，与项目单位或地方实际相适应；得1分</t>
  </si>
  <si>
    <t>过程</t>
  </si>
  <si>
    <t>业务管理</t>
  </si>
  <si>
    <t>管理制度健全性</t>
  </si>
  <si>
    <t>项目实施单位的业务管理制度是否健全，用以反映和考核业务管理制度对项目顺利实施的保障情况。</t>
  </si>
  <si>
    <t>①是否已制定或具有相应的业务管理制度；1分
②业务管理制度是否合法、合规、完整；1分
以上各项发现1项不合规或不相符扣减相应分数，扣完为止。</t>
  </si>
  <si>
    <t>①项目实施单位已制定《邓家乡非招标建设工程项目管理办法》；得1分
②业务管理制度基本合法、合规、完整；得1分</t>
  </si>
  <si>
    <t>制度执行有效性</t>
  </si>
  <si>
    <t>项目实施是否符合相关业务管理规定，用以反映和考核业务管理制度的有效执行情况。</t>
  </si>
  <si>
    <t>①是否遵守相关法律法规以及业务管理规定；1分
②项目调整及支出调整手续是否完备；1分
③项目合同书、验收报告、技术鉴定等资料是否齐全并及时归档；1分
④项目实施的人员条件、场地设备、信息支撑等是否落实到位；1分
以上各项发现1项不合规或不相符扣减相应分数，扣完为止。</t>
  </si>
  <si>
    <t>①该项目符合相关法律法规以及业务管理规定；得1分
②该项目调整及支出调整手续完备；得1分
③该项目还未办理竣工决算，未全部归档；得0分
④该项目实施的人员条件、场地设备、信息支撑等落实到位；得1分</t>
  </si>
  <si>
    <t>项目质量可控性</t>
  </si>
  <si>
    <t>项目实施单位是否为达到项目质量要求而采取了必需的措施,用以反映和考核项目实施单位对项目质量的控制情况。</t>
  </si>
  <si>
    <t>①是否已制定或具有相应的项目质量要求或标准；2分
②是否采取了相应的项目质量检查、验收等必需的控制措施或手段；2分
以上各项发现1项不合规或不相符扣减相应分数，扣完为止。</t>
  </si>
  <si>
    <t>①该项目已制定和具有相应的项目质量要求或标准；得2分
②该项目采取了相应的质量检查、验收等必须的控制措施或手段；得2分</t>
  </si>
  <si>
    <t>资金管理</t>
  </si>
  <si>
    <t>项目实施单位的财务制度是否健全，用以反映和考核财务管理制度对资金规范、安全运行的保障情况。</t>
  </si>
  <si>
    <t>①是否已制定或具有相应的项目资金管理办法；1分
②项目资金管理办法是否符合相关财务会计制度的规定；1分
以上各项发现1项不合规或不相符扣减相应分数，扣完为止。</t>
  </si>
  <si>
    <t xml:space="preserve">①项目实施单位已制定相应的专项资金管理制度；得1分
②项目资金管理办法符合相关财务会计制度的规定；得1分
</t>
  </si>
  <si>
    <t>资金使用合规性</t>
  </si>
  <si>
    <t>项目资金使用是否符合相关的财务管理制度规定，用以反映和考核项目资金的规范运行情况。</t>
  </si>
  <si>
    <t>①是否符合国家财经法规和财务管理制度以及有关专项资金管理办法的规定；1分
②资金的拨付是否有完整的审批程序和手续；1分
③是否符合项目预算批复或合同规定的用途；1分
④是否存在截留、挤占、挪用、虚列支出等情况；1分
以上各项发现1项不合规或不相符扣减相应分数，扣完为止。</t>
  </si>
  <si>
    <r>
      <rPr>
        <sz val="10"/>
        <rFont val="宋体"/>
        <charset val="134"/>
      </rPr>
      <t>①符合国家财经法规和财务管理制度以及有关专项资金管理办法的规定；得1分
②经查阅被评价单位提供的财务资料发现：二类费用支付未见资金拨付审批单；得0.5分</t>
    </r>
    <r>
      <rPr>
        <sz val="10"/>
        <color rgb="FFFF0000"/>
        <rFont val="宋体"/>
        <charset val="134"/>
      </rPr>
      <t xml:space="preserve">
</t>
    </r>
    <r>
      <rPr>
        <sz val="10"/>
        <rFont val="宋体"/>
        <charset val="134"/>
      </rPr>
      <t>③资金的使用符合预算批复以及合同规定的用途；得1分
④未发现资金的使用存在截留、挤占、挪用、虚列支出等情况；得1分</t>
    </r>
  </si>
  <si>
    <t>资金到位率</t>
  </si>
  <si>
    <t>实际到位资金与预算资金的比率，用以反映和考核资金落实情况对项目实施的总体保障程度。</t>
  </si>
  <si>
    <t>资金到位率=（实际到位资金/预算资金）×100%；
实际到位资金：一定时期（本年度或项目期）内实际落实到具体项目的资金；
计划投入资金：一定时期（本年度或项目期）内计划投入到具体项目的资金；
本项得分=资金到位率*2。</t>
  </si>
  <si>
    <t>该项目预算资金179万，实际到位资金179万元，资金到位率=179万元/179万元×100%=100%；得分=资金到位率*2=100%*2=2分</t>
  </si>
  <si>
    <t>预算执行率</t>
  </si>
  <si>
    <t>项目预算资金是否按照计划执行，用以反映或考核项目预算执行情况。</t>
  </si>
  <si>
    <t xml:space="preserve">预算执行率是否达到100%的目标值，预算执行率=实际支付项目资金总额（执行数）/下达资金总额（预算数）*100%；
本项得分=预算执行率*2。
</t>
  </si>
  <si>
    <t>该项目预算资金179.00万元，实际支出资金173.74万元，预算执行率=实际支付项目资金总额（执行数）/下达资金总额（预算数）*100%=（173.74/179.00）*100%=97%；得分=预算执行率*2=97%*1=1.94分</t>
  </si>
  <si>
    <t>产出</t>
  </si>
  <si>
    <t>产出数量</t>
  </si>
  <si>
    <t>项目建设完成情况</t>
  </si>
  <si>
    <t>项目实施的完成情况，用以反映和考核项目产出数量目标的实现程度。</t>
  </si>
  <si>
    <t>评价要点：
①民房外墙改造，2478.22㎡；得2分
②栏杆115.5m；得2分
③新建舞台，91.5㎡；得2分
④化粪池一座；得2分
⑤栽植万年青100株；得2分
实际完成率=(实际产出数/计划产出数)×100%；
实际完成率≥100%，得满分
90%≤实际完成率＜100%，按比例得分
实际完成率＜90%， 得0分
以上各项发现1项不合规或不相符扣减相应分数，扣完为止。</t>
  </si>
  <si>
    <t>①计划完成民房外墙改造2478.22㎡，实际完成2239.15㎡，
实际完成率=(2239.15/2478.22)×100%=90.35%；得90.35%*2=1.81分
②计划完成栏杆计划115.5m，实际完成90.11m，
实际完成率=(90.11/115.5)×100%=78.02%；得0分
③计划新建舞台91.5㎡；实际完成71.44㎡，
实际完成率=(71.44/91.5)×100%=78.08%；得0分
④计划完成化粪池一座，实际完成化粪池一座；得2分
⑤计划栽植万年青100株，实际完成栽植万年青500株；得2分</t>
  </si>
  <si>
    <t>产出质量</t>
  </si>
  <si>
    <t>项目验收合格率</t>
  </si>
  <si>
    <t>项目完成后的验收情况，用以反映和考核项目建设完成合格程度。</t>
  </si>
  <si>
    <t>评价要点：
①项目建设合格率达100%，得10分；
②项目建设合格率未达100%，得0分；</t>
  </si>
  <si>
    <t>经查看项目建设单位提供的建设竣工验收报告，验收合格；得10分</t>
  </si>
  <si>
    <t>产出时效</t>
  </si>
  <si>
    <t>完成及时性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</si>
  <si>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</si>
  <si>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
按计划完成，得5分；
工程超期天数≤10天，得2分；
10天＜工程超期天数≤20天，得1分；
工程超期天数＞20天，得0分；</t>
  </si>
  <si>
    <t xml:space="preserve">
实际完成时间：3个月（开工令显示开工时间为2023年7月8日，竣工验收表显示验收时间为2023年10月8日）；
计划完成时间：3个月；
按计划完成，得5分</t>
  </si>
  <si>
    <t>实施方案</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</si>
  <si>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</si>
  <si>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</si>
  <si>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</si>
  <si>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
①成本节约率＜0%，得0分
②成本节约率≥0%，得满分</t>
  </si>
  <si>
    <t>该项目计划投资179万元，工程结算金额178.92万元，成本节约率=[（计划成本-实际成本）/计划成本]×100%=[（179.00-178.92）/179.00]×100%=0.044%，0%≤成本节约率，得5分</t>
  </si>
  <si>
    <t>效益</t>
  </si>
  <si>
    <t>经济效益</t>
  </si>
  <si>
    <t>改善当地经济发展</t>
  </si>
  <si>
    <t>项目实施对经济发展所带来的直接或间接影响情况。</t>
  </si>
  <si>
    <t>绩效目标为达到预期目标：
①达到预期目标，赋100%-80%指标分值；
②部分达成预期目标并具有一定效果，赋80%-50%指标分值；
③未达成预期目标且效果较差，赋50%-0%指标分值；</t>
  </si>
  <si>
    <t>根据经批准的该项目实施方案，该项目实施地为楠木村2社，有22户68人。项目完成后，有效改善当地经济发展的基础条件，加快楠木村2社经济建设步伐，促进乡村振兴发展，使当地16户增收62.24万元，前述村民享受到了该项目带来的红利，达到预期目标。得5分</t>
  </si>
  <si>
    <t>社会效益</t>
  </si>
  <si>
    <t>人居环境提升情况</t>
  </si>
  <si>
    <t>反映项目建成后对乡村风貌、基础设施等方面的促进作用。</t>
  </si>
  <si>
    <t>项目完成后，改善了农村基础设施、经走访调查，提升了村民生活质量，引导村民发展民宿、农家乐，有效提升楠木村乡村旅游服务水平，增强了楠木村乡村旅游竞争力，促进了乡村旅游和特色产业发展。为农民提供了更多的就业机会和增收途经，达到预期目标。得5分。</t>
  </si>
  <si>
    <t xml:space="preserve">实施方案，从四个方面阐述提升：覆盖面，针对性强，即时性强，时效性强
</t>
  </si>
  <si>
    <t>可持续性影响</t>
  </si>
  <si>
    <t>推动社会和环境的发展</t>
  </si>
  <si>
    <t>项目后续运行及成效发挥的可持续影响情况</t>
  </si>
  <si>
    <t>①项目建成后，建立了管护制度；得2分
②现场查勘，是否按管护制度执行，综合评价管护效果最高得3分，否则酌情扣分。</t>
  </si>
  <si>
    <t>经现场走访楠木村2社，周边卫生干净整洁，后期管护机制的建立健全和落实。根据现场调研及相关资料，相关受益部门已建立了后期管护机制；得2分
经现场踏勘，受益单位基本按照管护制度执行，得3分</t>
  </si>
  <si>
    <t>满意度</t>
  </si>
  <si>
    <t>受益群众满意度</t>
  </si>
  <si>
    <t>社会公众或服务对象对项目实施效果的满意程度。</t>
  </si>
  <si>
    <t>得分=实际满意度*5。</t>
  </si>
  <si>
    <t>该建设项目绩效自评表满意度为98%，现场走访发放问卷10份，满意问卷10份，抽查满意度100%，得分=98%*5=4.9分。</t>
  </si>
  <si>
    <t>合计</t>
  </si>
  <si>
    <t>项目基本情况--审计底稿</t>
  </si>
  <si>
    <t>项目名称</t>
  </si>
  <si>
    <t>建设内容及规模</t>
  </si>
  <si>
    <t>施工单位</t>
  </si>
  <si>
    <t>施工单位确定方式</t>
  </si>
  <si>
    <t>招标代理公司</t>
  </si>
  <si>
    <t>投标人有无关联关系</t>
  </si>
  <si>
    <t>合同工期</t>
  </si>
  <si>
    <t>实际工期</t>
  </si>
  <si>
    <t>概算金额（元）</t>
  </si>
  <si>
    <t>预算金额（元）</t>
  </si>
  <si>
    <t>合同金额（元）</t>
  </si>
  <si>
    <t>结算金额（元）</t>
  </si>
  <si>
    <r>
      <rPr>
        <b/>
        <sz val="12"/>
        <color rgb="FFFF0000"/>
        <rFont val="宋体"/>
        <charset val="134"/>
      </rPr>
      <t>支付</t>
    </r>
    <r>
      <rPr>
        <b/>
        <sz val="12"/>
        <rFont val="宋体"/>
        <charset val="134"/>
      </rPr>
      <t>金额（含二类费用63000）</t>
    </r>
  </si>
  <si>
    <t>批复金额（元）</t>
  </si>
  <si>
    <t>资金来源</t>
  </si>
  <si>
    <t>存在的问题</t>
  </si>
  <si>
    <t>楠木村安置点人居环境示范点建设项目</t>
  </si>
  <si>
    <t>建设内容及规模：改造外墙2478.22㎡、栏杆115.5m，新建舞台91.5㎡、20m³化粪池1座，栽植万年青100株。主要建设内容包括土石方工程、基础工程、主体钢结构工程、绿化工程、设备采购及装修工程等</t>
  </si>
  <si>
    <t>重庆市旭诚建筑工程有限公司</t>
  </si>
  <si>
    <t>竞争性比选</t>
  </si>
  <si>
    <t>重庆中鼎招标代理有限公司</t>
  </si>
  <si>
    <t>无</t>
  </si>
  <si>
    <t>90天</t>
  </si>
  <si>
    <t>91天</t>
  </si>
  <si>
    <t>2023年铜梁区对口协同项目援建资金</t>
  </si>
  <si>
    <t>1.预算与实际有偏差，预算执行率97%，未达100%；预算执行率=1737447.58/1790000*100%=97%
2、未做决算。</t>
  </si>
  <si>
    <t>结算金额</t>
  </si>
  <si>
    <t>实际支付</t>
  </si>
  <si>
    <t>扣质保金51787</t>
  </si>
  <si>
    <t>项目资金情况--审计底稿</t>
  </si>
  <si>
    <t>对方单位</t>
  </si>
  <si>
    <t>合同签订日期</t>
  </si>
  <si>
    <t>资金支付情况</t>
  </si>
  <si>
    <t>是否预留质保金（1.合同；2.实际支付）</t>
  </si>
  <si>
    <t>合同外的工程实施是否未经审批</t>
  </si>
  <si>
    <t>支付金额</t>
  </si>
  <si>
    <t>款项内容</t>
  </si>
  <si>
    <t>凭证号</t>
  </si>
  <si>
    <t>发票金额</t>
  </si>
  <si>
    <t>发票日期</t>
  </si>
  <si>
    <t>发票号码</t>
  </si>
  <si>
    <t>启动资金</t>
  </si>
  <si>
    <t>2023-8-16#、17#</t>
  </si>
  <si>
    <t>23502000000014933452</t>
  </si>
  <si>
    <t>履约担保5%，（86363.59已收）；
民工工资保证金合同价的2%（34545.44已收）</t>
  </si>
  <si>
    <t xml:space="preserve">
一、合同管理不严，合同中计划开工日期2023.7.7，计划万完工日期2023.10.6，超过招标比选工期90天，合同为无效合同；
二、二类费用支付未见审批流程
三、开工日期2023年8月9日，竣工时间10月8日，91天
四、竣工未见验收报告，只有验收表（未盖章）
五、自评表？
</t>
  </si>
  <si>
    <t>进度款</t>
  </si>
  <si>
    <t>2023-9-9#、10#、11#</t>
  </si>
  <si>
    <t>23502000000021896467</t>
  </si>
  <si>
    <t>尾款</t>
  </si>
  <si>
    <t>2023-12-43#</t>
  </si>
  <si>
    <t>23502000000049110392</t>
  </si>
  <si>
    <t>重庆渝宏建筑规划设计有限公司</t>
  </si>
  <si>
    <t>工程设计</t>
  </si>
  <si>
    <t>2023-12-58#</t>
  </si>
  <si>
    <t>23502000000048942738</t>
  </si>
  <si>
    <t>众合广汇工程咨询有限公司</t>
  </si>
  <si>
    <t>预算审核</t>
  </si>
  <si>
    <t>2023-12-55#</t>
  </si>
  <si>
    <t>23502000000048920653</t>
  </si>
  <si>
    <t>四川涌合工程项目管理有限责任公司</t>
  </si>
  <si>
    <t>监理费</t>
  </si>
  <si>
    <t>2023-12-57#</t>
  </si>
  <si>
    <t>23502000000048943112</t>
  </si>
  <si>
    <t>重庆市鼎运工程咨询有限公司</t>
  </si>
  <si>
    <t>结算审核</t>
  </si>
  <si>
    <t>2023-12-56#</t>
  </si>
  <si>
    <t>23502000000048943291</t>
  </si>
  <si>
    <t>时间</t>
  </si>
  <si>
    <t>金额</t>
  </si>
  <si>
    <t>2023.8.15</t>
  </si>
  <si>
    <t>2023.9.7</t>
  </si>
  <si>
    <t>2023.12.12</t>
  </si>
  <si>
    <t>2023.12.11</t>
  </si>
  <si>
    <t>外墙改造</t>
  </si>
  <si>
    <t>建设内容</t>
  </si>
  <si>
    <t>计划完成</t>
  </si>
  <si>
    <t>单位</t>
  </si>
  <si>
    <t>实际完成</t>
  </si>
  <si>
    <t>差异</t>
  </si>
  <si>
    <t>外墙真石漆</t>
  </si>
  <si>
    <t>㎡</t>
  </si>
  <si>
    <t>简瓦屋面</t>
  </si>
  <si>
    <t>墙面防腐木装饰板</t>
  </si>
  <si>
    <t>仿古木门</t>
  </si>
  <si>
    <t>民族花格窗</t>
  </si>
  <si>
    <t>屋面卷材防水</t>
  </si>
  <si>
    <t>清水望板</t>
  </si>
  <si>
    <t>封檐板</t>
  </si>
  <si>
    <t>该项目实际到位资金179.00万元，实际支出资金173.74万元，预算执行率=（实际支出资金/实际到位资金）×100%=（173.74/179.00）*100%=97%，得分=预算预算执行率*2=1.94</t>
  </si>
  <si>
    <t>栏杆</t>
  </si>
  <si>
    <t>金属栏杆</t>
  </si>
  <si>
    <t>m</t>
  </si>
  <si>
    <t>舞台</t>
  </si>
  <si>
    <t>轻钢结构舞台建设</t>
  </si>
  <si>
    <t>化粪池一座</t>
  </si>
  <si>
    <t>栽植万年青</t>
  </si>
  <si>
    <t>万年青</t>
  </si>
  <si>
    <t>株</t>
  </si>
  <si>
    <t>贷前调查</t>
  </si>
  <si>
    <t>尽职调查</t>
  </si>
  <si>
    <t>贷中审批</t>
  </si>
  <si>
    <t>贷款审批</t>
  </si>
  <si>
    <t>贷后管理</t>
  </si>
  <si>
    <t>贷后检查</t>
  </si>
  <si>
    <t>贷款风险分类管理</t>
  </si>
  <si>
    <t>贷款逾期管理</t>
  </si>
  <si>
    <t>贷后管理报告</t>
  </si>
  <si>
    <t>区县科技局参与</t>
  </si>
  <si>
    <t>政策知晓度</t>
  </si>
  <si>
    <t>日常管理</t>
  </si>
  <si>
    <t>贷款申请率</t>
  </si>
  <si>
    <t>申贷发放率</t>
  </si>
  <si>
    <t>科技成果申请增长率</t>
  </si>
  <si>
    <t>一类科技成果申请增长率</t>
  </si>
  <si>
    <t>财政资金乘数</t>
  </si>
  <si>
    <t>商业贷款叠加倍数</t>
  </si>
  <si>
    <t>贷款逾期率</t>
  </si>
  <si>
    <t>逾期贷款本金催收率</t>
  </si>
  <si>
    <t>代偿率</t>
  </si>
  <si>
    <t>效果</t>
  </si>
  <si>
    <t>营业收入增长率</t>
  </si>
  <si>
    <t>利税增长率</t>
  </si>
  <si>
    <t>资产规模增长率</t>
  </si>
  <si>
    <t>科技企业融资难问题解决帮助度</t>
  </si>
  <si>
    <t>高新企业孵化</t>
  </si>
  <si>
    <t>研发投入增长率</t>
  </si>
  <si>
    <t>就业人数增长率</t>
  </si>
  <si>
    <t>贷款企业满意度</t>
  </si>
  <si>
    <t>对基金管理机构满意度</t>
  </si>
  <si>
    <t>对合作银行满意度</t>
  </si>
  <si>
    <t>重庆市万州区科信贷工作各项指标情况表</t>
  </si>
  <si>
    <t>此部分可自动生成，会写入报告摘要里面去。</t>
  </si>
  <si>
    <t>序号</t>
  </si>
  <si>
    <t>指标名称</t>
  </si>
  <si>
    <t>指标值</t>
  </si>
  <si>
    <t>基金规模（万元）</t>
  </si>
  <si>
    <t>年度</t>
  </si>
  <si>
    <t>权重</t>
  </si>
  <si>
    <t>基金到位资金余额（万元）</t>
  </si>
  <si>
    <t>2018年</t>
  </si>
  <si>
    <t>2019年</t>
  </si>
  <si>
    <t>2020年</t>
  </si>
  <si>
    <t>累计科信贷申请笔数（笔）</t>
  </si>
  <si>
    <t>累计科信贷放款笔数（笔）</t>
  </si>
  <si>
    <t>科技型企业库企业数量（家）</t>
  </si>
  <si>
    <t>累计放款金额（万元）</t>
  </si>
  <si>
    <t>科信贷申请笔数（笔）</t>
  </si>
  <si>
    <t>累计叠加商业贷款金额（万元）</t>
  </si>
  <si>
    <t>贷款申请率（%）</t>
  </si>
  <si>
    <t>累计高新企业孵化（家）</t>
  </si>
  <si>
    <t>科信贷放款笔数（笔）</t>
  </si>
  <si>
    <t>年均贷款申请率（%）</t>
  </si>
  <si>
    <t>申贷发放率（%）</t>
  </si>
  <si>
    <t>年均申贷发放率（%）</t>
  </si>
  <si>
    <t>放款金额（万元）</t>
  </si>
  <si>
    <t>年均财政资金乘数</t>
  </si>
  <si>
    <t>年均商业贷款叠加倍数</t>
  </si>
  <si>
    <t>叠加商业贷款（万元）</t>
  </si>
  <si>
    <t>年均科技成果增长率（%）</t>
  </si>
  <si>
    <t>年均营业收入增长率（%）</t>
  </si>
  <si>
    <t>逾期贷款笔数（笔）</t>
  </si>
  <si>
    <t>年均研发投入增长率（%）</t>
  </si>
  <si>
    <t>贷款企业逾期率（%）</t>
  </si>
  <si>
    <t>年均利税增长率（%）</t>
  </si>
  <si>
    <t>逾期贷款金额（万元）</t>
  </si>
  <si>
    <t>年均就业人数增长率（%）</t>
  </si>
  <si>
    <t>贷款金额逾期率（%）</t>
  </si>
  <si>
    <t>年均资产规模增长率（%）</t>
  </si>
  <si>
    <t>逾期贷款催收金额（万元）</t>
  </si>
  <si>
    <t>科信贷资金对企业资金困难缓解程度（%）</t>
  </si>
  <si>
    <t>逾期贷款催收率（%）</t>
  </si>
  <si>
    <t>贷款企业对基金管理机构审批程序满意度（%）</t>
  </si>
  <si>
    <t>已代偿金额（万元）</t>
  </si>
  <si>
    <t>贷款企业对基金管理机构审批工作时效满意度（%）</t>
  </si>
  <si>
    <t>代偿率（%）</t>
  </si>
  <si>
    <t>此部分可自动生成，用于评价打分。</t>
  </si>
  <si>
    <t>对基金管理机构授信额度满意度（%）</t>
  </si>
  <si>
    <t>科技成果增长率（%）</t>
  </si>
  <si>
    <t>对放款银行审批程序满意度（%）</t>
  </si>
  <si>
    <t>营业收入增长率（%）</t>
  </si>
  <si>
    <t>对放款银行审批工作时效满意度（%）</t>
  </si>
  <si>
    <t>研发投入增长率（%）</t>
  </si>
  <si>
    <t>对放款银行放款额度满意度（%）</t>
  </si>
  <si>
    <t>利税增长率（%）</t>
  </si>
  <si>
    <t>就业人数增长率（%）</t>
  </si>
  <si>
    <t>资产规模增长率（%）</t>
  </si>
  <si>
    <t>高新企业孵化（家）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</si>
</sst>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theme="1"/>
      <name val="宋体"/>
      <charset val="134"/>
      <scheme val="minor"/>
    </font>
    <font>
      <b/>
      <sz val="10.5"/>
      <color rgb="FF000000"/>
      <name val="方正仿宋_GBK"/>
      <charset val="134"/>
    </font>
    <font>
      <b/>
      <sz val="16"/>
      <color rgb="FF000000"/>
      <name val="方正仿宋_GBK"/>
      <charset val="134"/>
    </font>
    <font>
      <sz val="11"/>
      <color rgb="FFFF0000"/>
      <name val="宋体"/>
      <charset val="134"/>
      <scheme val="minor"/>
    </font>
    <font>
      <sz val="10.5"/>
      <color rgb="FF000000"/>
      <name val="方正仿宋_GBK"/>
      <charset val="134"/>
    </font>
    <font>
      <sz val="10.5"/>
      <color theme="1"/>
      <name val="方正仿宋_GBK"/>
      <charset val="134"/>
    </font>
    <font>
      <b/>
      <sz val="12"/>
      <color rgb="FF000000"/>
      <name val="宋体"/>
      <charset val="134"/>
    </font>
    <font>
      <sz val="10"/>
      <color rgb="FF000000"/>
      <name val="宋体"/>
      <charset val="134"/>
    </font>
    <font>
      <sz val="12"/>
      <color rgb="FF000000"/>
      <name val="宋体"/>
      <charset val="134"/>
    </font>
    <font>
      <sz val="14"/>
      <color theme="1"/>
      <name val="宋体"/>
      <charset val="134"/>
      <scheme val="minor"/>
    </font>
    <font>
      <sz val="11"/>
      <color theme="1"/>
      <name val="宋体"/>
      <charset val="134"/>
      <scheme val="minor"/>
    </font>
    <font>
      <b/>
      <sz val="12"/>
      <color theme="1"/>
      <name val="宋体"/>
      <charset val="134"/>
      <scheme val="minor"/>
    </font>
    <font>
      <sz val="10.5"/>
      <color theme="1"/>
      <name val="宋体"/>
      <charset val="134"/>
      <scheme val="minor"/>
    </font>
    <font>
      <b/>
      <sz val="12"/>
      <name val="宋体"/>
      <charset val="134"/>
    </font>
    <font>
      <b/>
      <sz val="14"/>
      <name val="宋体"/>
      <charset val="134"/>
    </font>
    <font>
      <sz val="9"/>
      <name val="宋体"/>
      <charset val="134"/>
    </font>
    <font>
      <sz val="9"/>
      <color rgb="FFFF0000"/>
      <name val="宋体"/>
      <charset val="134"/>
    </font>
    <font>
      <sz val="11"/>
      <name val="宋体"/>
      <charset val="134"/>
      <scheme val="minor"/>
    </font>
    <font>
      <sz val="10"/>
      <name val="宋体"/>
      <charset val="134"/>
      <scheme val="minor"/>
    </font>
    <font>
      <sz val="11"/>
      <name val="Times New Roman"/>
      <charset val="134"/>
    </font>
    <font>
      <sz val="12"/>
      <name val="宋体"/>
      <charset val="134"/>
    </font>
    <font>
      <sz val="10"/>
      <name val="Microsoft YaHei UI"/>
      <charset val="134"/>
    </font>
    <font>
      <sz val="14"/>
      <name val="Times New Roman"/>
      <charset val="134"/>
    </font>
    <font>
      <sz val="14"/>
      <name val="宋体"/>
      <charset val="134"/>
    </font>
    <font>
      <b/>
      <sz val="18"/>
      <name val="宋体"/>
      <charset val="134"/>
    </font>
    <font>
      <b/>
      <sz val="18"/>
      <name val="Times New Roman"/>
      <charset val="134"/>
    </font>
    <font>
      <b/>
      <sz val="10"/>
      <name val="宋体"/>
      <charset val="134"/>
    </font>
    <font>
      <b/>
      <sz val="10"/>
      <name val="Times New Roman"/>
      <charset val="134"/>
    </font>
    <font>
      <sz val="10"/>
      <name val="宋体"/>
      <charset val="134"/>
    </font>
    <font>
      <sz val="10"/>
      <name val="Times New Roman"/>
      <charset val="134"/>
    </font>
    <font>
      <sz val="10"/>
      <name val="楷体_GB2312"/>
      <charset val="134"/>
    </font>
    <font>
      <b/>
      <sz val="10"/>
      <color theme="1"/>
      <name val="宋体"/>
      <charset val="134"/>
    </font>
    <font>
      <b/>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宋体"/>
      <charset val="134"/>
    </font>
    <font>
      <sz val="10"/>
      <color rgb="FFFF0000"/>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4" borderId="23" applyNumberFormat="0" applyAlignment="0" applyProtection="0">
      <alignment vertical="center"/>
    </xf>
    <xf numFmtId="0" fontId="42" fillId="5" borderId="24" applyNumberFormat="0" applyAlignment="0" applyProtection="0">
      <alignment vertical="center"/>
    </xf>
    <xf numFmtId="0" fontId="43" fillId="5" borderId="23" applyNumberFormat="0" applyAlignment="0" applyProtection="0">
      <alignment vertical="center"/>
    </xf>
    <xf numFmtId="0" fontId="44" fillId="6"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20" fillId="0" borderId="0">
      <alignment vertical="center"/>
    </xf>
  </cellStyleXfs>
  <cellXfs count="141">
    <xf numFmtId="0" fontId="0" fillId="0" borderId="0" xfId="0">
      <alignment vertical="center"/>
    </xf>
    <xf numFmtId="0" fontId="0" fillId="0" borderId="0" xfId="0"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center" vertical="center"/>
    </xf>
    <xf numFmtId="4" fontId="4" fillId="0" borderId="5"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lignment horizontal="center" vertical="center"/>
    </xf>
    <xf numFmtId="0" fontId="5" fillId="0" borderId="4" xfId="0" applyFont="1" applyBorder="1" applyAlignment="1">
      <alignment horizontal="center" vertical="center"/>
    </xf>
    <xf numFmtId="176" fontId="4" fillId="0" borderId="5" xfId="0" applyNumberFormat="1" applyFont="1" applyBorder="1" applyAlignment="1">
      <alignment horizontal="center" vertical="center"/>
    </xf>
    <xf numFmtId="10" fontId="4" fillId="0" borderId="5" xfId="0" applyNumberFormat="1" applyFont="1" applyBorder="1" applyAlignment="1">
      <alignment horizontal="center" vertical="center"/>
    </xf>
    <xf numFmtId="10" fontId="4" fillId="0" borderId="6" xfId="0" applyNumberFormat="1"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0" fillId="0" borderId="7" xfId="0" applyBorder="1" applyAlignment="1">
      <alignment horizontal="right" vertical="center"/>
    </xf>
    <xf numFmtId="0" fontId="0" fillId="0" borderId="7" xfId="0" applyBorder="1">
      <alignment vertical="center"/>
    </xf>
    <xf numFmtId="10" fontId="0" fillId="0" borderId="7" xfId="0" applyNumberFormat="1" applyBorder="1">
      <alignment vertical="center"/>
    </xf>
    <xf numFmtId="10" fontId="4" fillId="0" borderId="0" xfId="0" applyNumberFormat="1" applyFont="1" applyAlignment="1">
      <alignment horizontal="center" vertical="center"/>
    </xf>
    <xf numFmtId="4" fontId="4" fillId="0" borderId="0" xfId="0" applyNumberFormat="1" applyFont="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8" fillId="0" borderId="7" xfId="0" applyFont="1" applyBorder="1" applyAlignment="1">
      <alignment horizontal="center" vertical="center"/>
    </xf>
    <xf numFmtId="0" fontId="0" fillId="0" borderId="0" xfId="0" applyAlignment="1">
      <alignment horizontal="center" vertical="center"/>
    </xf>
    <xf numFmtId="43" fontId="0" fillId="0" borderId="0" xfId="1" applyFont="1">
      <alignment vertical="center"/>
    </xf>
    <xf numFmtId="0" fontId="9" fillId="0" borderId="0" xfId="0" applyFont="1" applyAlignment="1">
      <alignment horizontal="center" vertical="center"/>
    </xf>
    <xf numFmtId="0" fontId="9" fillId="0" borderId="0" xfId="0" applyFont="1">
      <alignment vertical="center"/>
    </xf>
    <xf numFmtId="43" fontId="9" fillId="0" borderId="0" xfId="1" applyFont="1">
      <alignment vertical="center"/>
    </xf>
    <xf numFmtId="0" fontId="10" fillId="0" borderId="0" xfId="0" applyFont="1">
      <alignment vertical="center"/>
    </xf>
    <xf numFmtId="43" fontId="0" fillId="0" borderId="0" xfId="0" applyNumberFormat="1">
      <alignment vertical="center"/>
    </xf>
    <xf numFmtId="0" fontId="11" fillId="0" borderId="0" xfId="0" applyFont="1">
      <alignment vertical="center"/>
    </xf>
    <xf numFmtId="0" fontId="0" fillId="0" borderId="0" xfId="0" applyAlignment="1">
      <alignment vertical="center" wrapText="1"/>
    </xf>
    <xf numFmtId="43" fontId="10" fillId="0" borderId="0" xfId="1" applyFont="1">
      <alignment vertical="center"/>
    </xf>
    <xf numFmtId="0" fontId="12" fillId="0" borderId="0" xfId="0" applyFont="1" applyAlignment="1">
      <alignment horizontal="justify" vertical="center"/>
    </xf>
    <xf numFmtId="0" fontId="13" fillId="0" borderId="0" xfId="0" applyFont="1">
      <alignment vertical="center"/>
    </xf>
    <xf numFmtId="0" fontId="14" fillId="0" borderId="0" xfId="0" applyFont="1" applyAlignment="1">
      <alignment horizontal="center" vertical="center"/>
    </xf>
    <xf numFmtId="0" fontId="13"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31" fontId="10" fillId="0" borderId="14" xfId="0" applyNumberFormat="1" applyFont="1" applyBorder="1" applyAlignment="1">
      <alignment horizontal="center" vertical="center" wrapText="1"/>
    </xf>
    <xf numFmtId="43" fontId="0" fillId="0" borderId="13" xfId="1" applyFont="1" applyBorder="1" applyAlignment="1">
      <alignment horizontal="right" vertical="center"/>
    </xf>
    <xf numFmtId="43" fontId="0" fillId="0" borderId="14" xfId="1" applyFont="1" applyBorder="1" applyAlignment="1">
      <alignment horizontal="right" vertical="center"/>
    </xf>
    <xf numFmtId="43" fontId="0" fillId="0" borderId="13" xfId="1" applyFont="1" applyBorder="1">
      <alignment vertical="center"/>
    </xf>
    <xf numFmtId="0" fontId="0" fillId="0" borderId="13" xfId="0" applyBorder="1">
      <alignment vertical="center"/>
    </xf>
    <xf numFmtId="0" fontId="10" fillId="0" borderId="13" xfId="0" applyFont="1" applyBorder="1">
      <alignment vertical="center"/>
    </xf>
    <xf numFmtId="0" fontId="0" fillId="0" borderId="7" xfId="0" applyBorder="1" applyAlignment="1">
      <alignment horizontal="center" vertical="center" wrapText="1"/>
    </xf>
    <xf numFmtId="0" fontId="0" fillId="0" borderId="7" xfId="0" applyBorder="1" applyAlignment="1">
      <alignment horizontal="left" vertical="center" wrapText="1"/>
    </xf>
    <xf numFmtId="0" fontId="10" fillId="0" borderId="15" xfId="0" applyFont="1" applyBorder="1" applyAlignment="1">
      <alignment horizontal="center" vertical="center" wrapText="1"/>
    </xf>
    <xf numFmtId="43" fontId="0" fillId="0" borderId="7" xfId="1" applyFont="1" applyBorder="1" applyAlignment="1">
      <alignment horizontal="right" vertical="center"/>
    </xf>
    <xf numFmtId="43" fontId="0" fillId="0" borderId="15" xfId="1" applyFont="1" applyBorder="1" applyAlignment="1">
      <alignment horizontal="right" vertical="center"/>
    </xf>
    <xf numFmtId="43" fontId="0" fillId="0" borderId="7" xfId="1" applyFont="1" applyBorder="1">
      <alignment vertical="center"/>
    </xf>
    <xf numFmtId="0" fontId="10" fillId="0" borderId="7" xfId="0" applyFont="1" applyBorder="1">
      <alignment vertical="center"/>
    </xf>
    <xf numFmtId="0" fontId="10" fillId="0" borderId="16" xfId="0" applyFont="1" applyBorder="1" applyAlignment="1">
      <alignment horizontal="center" vertical="center" wrapText="1"/>
    </xf>
    <xf numFmtId="43" fontId="0" fillId="0" borderId="16" xfId="1" applyFont="1" applyBorder="1" applyAlignment="1">
      <alignment horizontal="right" vertical="center"/>
    </xf>
    <xf numFmtId="0" fontId="10" fillId="0" borderId="7" xfId="0" applyFont="1" applyBorder="1" applyAlignment="1">
      <alignment horizontal="left" vertical="center" wrapText="1"/>
    </xf>
    <xf numFmtId="31" fontId="10" fillId="0" borderId="7" xfId="0" applyNumberFormat="1" applyFont="1" applyBorder="1" applyAlignment="1">
      <alignment horizontal="center" vertical="center" wrapText="1"/>
    </xf>
    <xf numFmtId="43" fontId="0" fillId="0" borderId="7" xfId="0" applyNumberFormat="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9" fontId="0" fillId="0" borderId="0" xfId="0" applyNumberFormat="1">
      <alignment vertical="center"/>
    </xf>
    <xf numFmtId="0" fontId="13" fillId="0" borderId="7" xfId="0" applyFont="1" applyBorder="1" applyAlignment="1">
      <alignment horizontal="center" vertical="center"/>
    </xf>
    <xf numFmtId="0" fontId="13" fillId="0" borderId="19" xfId="0" applyFont="1" applyBorder="1" applyAlignment="1">
      <alignment horizontal="center" vertical="center" wrapText="1"/>
    </xf>
    <xf numFmtId="0" fontId="13" fillId="0" borderId="12" xfId="0" applyFont="1" applyBorder="1" applyAlignment="1">
      <alignment horizontal="center" vertical="center"/>
    </xf>
    <xf numFmtId="14" fontId="0" fillId="0" borderId="13" xfId="0" applyNumberFormat="1" applyBorder="1">
      <alignment vertical="center"/>
    </xf>
    <xf numFmtId="9" fontId="15" fillId="0" borderId="13" xfId="0"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left" vertical="center" wrapText="1"/>
    </xf>
    <xf numFmtId="14" fontId="0" fillId="0" borderId="7" xfId="0" applyNumberFormat="1" applyBorder="1">
      <alignment vertical="center"/>
    </xf>
    <xf numFmtId="9" fontId="15"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15" xfId="0" applyFont="1" applyBorder="1" applyAlignment="1">
      <alignment horizontal="left" vertical="center" wrapText="1"/>
    </xf>
    <xf numFmtId="9" fontId="0" fillId="0" borderId="7" xfId="0" applyNumberFormat="1" applyBorder="1" applyAlignment="1">
      <alignment vertical="center" wrapText="1"/>
    </xf>
    <xf numFmtId="0" fontId="16" fillId="0" borderId="16" xfId="0" applyFont="1" applyBorder="1" applyAlignment="1">
      <alignment horizontal="left" vertical="center" wrapText="1"/>
    </xf>
    <xf numFmtId="0" fontId="10" fillId="0" borderId="13" xfId="0" applyFont="1" applyBorder="1" applyAlignment="1">
      <alignment horizontal="left" vertical="top" wrapText="1"/>
    </xf>
    <xf numFmtId="0" fontId="0" fillId="0" borderId="13" xfId="0" applyBorder="1" applyAlignment="1">
      <alignment horizontal="center" vertical="center"/>
    </xf>
    <xf numFmtId="0" fontId="10" fillId="0" borderId="13" xfId="0" applyFont="1" applyBorder="1" applyAlignment="1">
      <alignment horizontal="center" vertical="center"/>
    </xf>
    <xf numFmtId="0" fontId="13" fillId="0" borderId="7" xfId="0" applyFont="1" applyBorder="1" applyAlignment="1">
      <alignment horizontal="center" vertical="center" wrapText="1"/>
    </xf>
    <xf numFmtId="43" fontId="0" fillId="0" borderId="13" xfId="0" applyNumberFormat="1" applyBorder="1" applyAlignment="1">
      <alignment horizontal="center" vertical="center"/>
    </xf>
    <xf numFmtId="43" fontId="0" fillId="0" borderId="13" xfId="0" applyNumberFormat="1" applyBorder="1" applyAlignment="1">
      <alignment horizontal="center"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0" borderId="0" xfId="0" applyFont="1" applyAlignment="1">
      <alignment horizontal="center" vertical="center"/>
    </xf>
    <xf numFmtId="0" fontId="19" fillId="0" borderId="0" xfId="0" applyFont="1" applyAlignment="1">
      <alignment horizontal="center" vertical="center"/>
    </xf>
    <xf numFmtId="43" fontId="19" fillId="0" borderId="0" xfId="0" applyNumberFormat="1" applyFont="1">
      <alignment vertical="center"/>
    </xf>
    <xf numFmtId="0" fontId="20" fillId="0" borderId="0" xfId="0" applyFont="1" applyAlignment="1"/>
    <xf numFmtId="0" fontId="21"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7" xfId="0" applyFont="1" applyBorder="1" applyAlignment="1">
      <alignment horizontal="center" vertical="center"/>
    </xf>
    <xf numFmtId="0" fontId="27" fillId="0" borderId="7" xfId="0" applyFont="1" applyBorder="1" applyAlignment="1">
      <alignment horizontal="center" vertical="center"/>
    </xf>
    <xf numFmtId="0" fontId="26" fillId="0" borderId="7" xfId="0" applyFont="1" applyBorder="1" applyAlignment="1">
      <alignment horizontal="center" vertical="center" wrapText="1"/>
    </xf>
    <xf numFmtId="0" fontId="28" fillId="0" borderId="7" xfId="0" applyFont="1" applyBorder="1" applyAlignment="1">
      <alignment horizontal="center" vertical="center" textRotation="255"/>
    </xf>
    <xf numFmtId="0" fontId="29" fillId="0" borderId="7" xfId="0" applyFont="1" applyBorder="1" applyAlignment="1">
      <alignment horizontal="center" vertical="center"/>
    </xf>
    <xf numFmtId="0" fontId="28" fillId="0" borderId="8" xfId="0" applyFont="1" applyBorder="1" applyAlignment="1">
      <alignment horizontal="center" vertical="center" wrapText="1"/>
    </xf>
    <xf numFmtId="0" fontId="28" fillId="0" borderId="7" xfId="0" applyFont="1" applyBorder="1" applyAlignment="1">
      <alignment horizontal="left" vertical="center" wrapText="1"/>
    </xf>
    <xf numFmtId="0" fontId="28" fillId="0" borderId="7" xfId="0" applyFont="1" applyBorder="1" applyAlignment="1">
      <alignment horizontal="justify" vertical="center" wrapText="1"/>
    </xf>
    <xf numFmtId="0" fontId="28" fillId="0" borderId="7" xfId="0" applyFont="1" applyBorder="1" applyAlignment="1">
      <alignment vertical="center" wrapText="1"/>
    </xf>
    <xf numFmtId="0" fontId="28" fillId="0" borderId="1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7" xfId="0" applyFont="1" applyBorder="1" applyAlignment="1">
      <alignment horizontal="justify" vertical="center"/>
    </xf>
    <xf numFmtId="0" fontId="28" fillId="0" borderId="7" xfId="49" applyFont="1" applyBorder="1" applyAlignment="1">
      <alignment horizontal="left" vertical="center" wrapText="1"/>
    </xf>
    <xf numFmtId="0" fontId="30" fillId="0" borderId="7" xfId="49" applyFont="1" applyBorder="1" applyAlignment="1">
      <alignment vertical="center" wrapText="1"/>
    </xf>
    <xf numFmtId="0" fontId="29" fillId="0" borderId="7" xfId="0" applyFont="1" applyBorder="1" applyAlignment="1">
      <alignment horizontal="center" vertical="center" wrapText="1"/>
    </xf>
    <xf numFmtId="0" fontId="28" fillId="0" borderId="8" xfId="0" applyFont="1" applyBorder="1" applyAlignment="1">
      <alignment horizontal="center" vertical="center" textRotation="255"/>
    </xf>
    <xf numFmtId="0" fontId="29" fillId="0" borderId="8" xfId="0" applyFont="1" applyBorder="1" applyAlignment="1">
      <alignment horizontal="center" vertical="center"/>
    </xf>
    <xf numFmtId="0" fontId="29" fillId="0" borderId="8" xfId="0" applyFont="1" applyBorder="1" applyAlignment="1">
      <alignment horizontal="center" vertical="center" wrapText="1"/>
    </xf>
    <xf numFmtId="0" fontId="28" fillId="0" borderId="15" xfId="0" applyFont="1" applyBorder="1" applyAlignment="1">
      <alignment horizontal="center" vertical="center" textRotation="255"/>
    </xf>
    <xf numFmtId="0" fontId="29" fillId="0" borderId="15" xfId="0" applyFont="1" applyBorder="1" applyAlignment="1">
      <alignment horizontal="center" vertical="center"/>
    </xf>
    <xf numFmtId="0" fontId="28" fillId="0" borderId="16" xfId="0" applyFont="1" applyBorder="1" applyAlignment="1">
      <alignment horizontal="center" vertical="center" textRotation="255"/>
    </xf>
    <xf numFmtId="0" fontId="29" fillId="0" borderId="16" xfId="0" applyFont="1" applyBorder="1" applyAlignment="1">
      <alignment horizontal="center" vertical="center"/>
    </xf>
    <xf numFmtId="0" fontId="28" fillId="0" borderId="7" xfId="0" applyFont="1" applyBorder="1" applyAlignment="1">
      <alignment horizontal="center" vertical="center"/>
    </xf>
    <xf numFmtId="43" fontId="22" fillId="0" borderId="0" xfId="0" applyNumberFormat="1" applyFont="1" applyAlignment="1">
      <alignment horizontal="left" vertical="center" wrapText="1"/>
    </xf>
    <xf numFmtId="43" fontId="25" fillId="0" borderId="0" xfId="0" applyNumberFormat="1" applyFont="1" applyAlignment="1">
      <alignment horizontal="center" vertical="center"/>
    </xf>
    <xf numFmtId="0" fontId="31" fillId="0" borderId="7" xfId="0" applyFont="1" applyBorder="1" applyAlignment="1">
      <alignment horizontal="center" vertical="center" wrapText="1"/>
    </xf>
    <xf numFmtId="43" fontId="31" fillId="0" borderId="7" xfId="0" applyNumberFormat="1" applyFont="1" applyBorder="1" applyAlignment="1">
      <alignment horizontal="center" vertical="center" wrapText="1"/>
    </xf>
    <xf numFmtId="43" fontId="32" fillId="0" borderId="7" xfId="0" applyNumberFormat="1" applyFont="1" applyBorder="1" applyAlignment="1">
      <alignment horizontal="center" vertical="center" wrapText="1"/>
    </xf>
    <xf numFmtId="0" fontId="17" fillId="2" borderId="0" xfId="0" applyFont="1" applyFill="1">
      <alignment vertical="center"/>
    </xf>
    <xf numFmtId="43" fontId="27" fillId="0" borderId="7" xfId="0" applyNumberFormat="1" applyFont="1" applyBorder="1" applyAlignment="1">
      <alignment vertical="center" wrapText="1"/>
    </xf>
    <xf numFmtId="43" fontId="17" fillId="0" borderId="0" xfId="0" applyNumberFormat="1" applyFont="1">
      <alignment vertical="center"/>
    </xf>
    <xf numFmtId="0" fontId="17" fillId="0" borderId="0" xfId="0" applyFont="1" applyAlignment="1">
      <alignment vertical="center" wrapText="1"/>
    </xf>
    <xf numFmtId="43" fontId="27" fillId="0" borderId="7" xfId="0" applyNumberFormat="1" applyFont="1" applyBorder="1" applyAlignment="1">
      <alignment horizontal="center" vertical="center"/>
    </xf>
    <xf numFmtId="0" fontId="28" fillId="0" borderId="0" xfId="0" applyFont="1" applyAlignment="1"/>
    <xf numFmtId="0" fontId="10" fillId="0" borderId="13" xfId="0" applyFont="1" applyBorder="1" quotePrefix="1">
      <alignment vertical="center"/>
    </xf>
    <xf numFmtId="0" fontId="10" fillId="0" borderId="7" xfId="0" applyFont="1" applyBorder="1"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CZ26"/>
  <sheetViews>
    <sheetView tabSelected="1" view="pageBreakPreview" zoomScaleNormal="100" workbookViewId="0">
      <selection activeCell="C11" sqref="C11:C13"/>
    </sheetView>
  </sheetViews>
  <sheetFormatPr defaultColWidth="9" defaultRowHeight="15"/>
  <cols>
    <col min="1" max="1" width="5.625" style="92" customWidth="1"/>
    <col min="2" max="2" width="4.75" style="94" customWidth="1"/>
    <col min="3" max="3" width="4.875" style="95" customWidth="1"/>
    <col min="4" max="4" width="5.625" style="96" customWidth="1"/>
    <col min="5" max="5" width="8" style="92" customWidth="1"/>
    <col min="6" max="6" width="4.5" style="94" customWidth="1"/>
    <col min="7" max="7" width="26.625" style="92" customWidth="1"/>
    <col min="8" max="8" width="48.75" style="92" customWidth="1"/>
    <col min="9" max="9" width="44" style="92" customWidth="1"/>
    <col min="10" max="10" width="7.25" style="97" customWidth="1"/>
    <col min="11" max="11" width="21" style="92" hidden="1" customWidth="1"/>
    <col min="12" max="16327" width="9" style="92"/>
    <col min="16328" max="16384" width="9" style="98"/>
  </cols>
  <sheetData>
    <row r="1" ht="21.4" customHeight="1" spans="1:10">
      <c r="A1" s="99" t="s">
        <v>0</v>
      </c>
      <c r="B1" s="100"/>
      <c r="C1" s="101"/>
      <c r="D1" s="102"/>
      <c r="E1" s="103"/>
      <c r="F1" s="100"/>
      <c r="G1" s="104"/>
      <c r="H1" s="103"/>
      <c r="I1" s="103"/>
      <c r="J1" s="130"/>
    </row>
    <row r="2" ht="41" customHeight="1" spans="1:10">
      <c r="A2" s="105" t="s">
        <v>1</v>
      </c>
      <c r="B2" s="106"/>
      <c r="C2" s="105"/>
      <c r="D2" s="106"/>
      <c r="E2" s="105"/>
      <c r="F2" s="106"/>
      <c r="G2" s="105"/>
      <c r="H2" s="105"/>
      <c r="I2" s="105"/>
      <c r="J2" s="131"/>
    </row>
    <row r="3" ht="13.5" spans="1:10">
      <c r="A3" s="107" t="s">
        <v>2</v>
      </c>
      <c r="B3" s="108"/>
      <c r="C3" s="109"/>
      <c r="D3" s="108"/>
      <c r="E3" s="109"/>
      <c r="F3" s="108"/>
      <c r="G3" s="107" t="s">
        <v>3</v>
      </c>
      <c r="H3" s="109" t="s">
        <v>4</v>
      </c>
      <c r="I3" s="132" t="s">
        <v>5</v>
      </c>
      <c r="J3" s="133" t="s">
        <v>6</v>
      </c>
    </row>
    <row r="4" ht="13.5" spans="1:11">
      <c r="A4" s="107" t="s">
        <v>7</v>
      </c>
      <c r="B4" s="107" t="s">
        <v>8</v>
      </c>
      <c r="C4" s="109" t="s">
        <v>9</v>
      </c>
      <c r="D4" s="107" t="s">
        <v>8</v>
      </c>
      <c r="E4" s="109" t="s">
        <v>10</v>
      </c>
      <c r="F4" s="107" t="s">
        <v>8</v>
      </c>
      <c r="G4" s="107"/>
      <c r="H4" s="109"/>
      <c r="I4" s="132"/>
      <c r="J4" s="134"/>
      <c r="K4" s="135" t="s">
        <v>11</v>
      </c>
    </row>
    <row r="5" s="92" customFormat="1" ht="57.75" customHeight="1" spans="1:10">
      <c r="A5" s="110" t="s">
        <v>12</v>
      </c>
      <c r="B5" s="111">
        <f>SUM(D5:D10)</f>
        <v>20</v>
      </c>
      <c r="C5" s="112" t="s">
        <v>13</v>
      </c>
      <c r="D5" s="111">
        <v>2</v>
      </c>
      <c r="E5" s="113" t="s">
        <v>14</v>
      </c>
      <c r="F5" s="111">
        <v>2</v>
      </c>
      <c r="G5" s="114" t="s">
        <v>15</v>
      </c>
      <c r="H5" s="115" t="s">
        <v>16</v>
      </c>
      <c r="I5" s="114" t="s">
        <v>17</v>
      </c>
      <c r="J5" s="136">
        <v>2</v>
      </c>
    </row>
    <row r="6" s="92" customFormat="1" ht="72.75" customHeight="1" spans="1:10">
      <c r="A6" s="110"/>
      <c r="B6" s="111"/>
      <c r="C6" s="116"/>
      <c r="D6" s="111">
        <v>2</v>
      </c>
      <c r="E6" s="113" t="s">
        <v>18</v>
      </c>
      <c r="F6" s="111">
        <v>2</v>
      </c>
      <c r="G6" s="114" t="s">
        <v>19</v>
      </c>
      <c r="H6" s="115" t="s">
        <v>20</v>
      </c>
      <c r="I6" s="114" t="s">
        <v>21</v>
      </c>
      <c r="J6" s="136">
        <v>2</v>
      </c>
    </row>
    <row r="7" s="92" customFormat="1" ht="86.25" customHeight="1" spans="1:11">
      <c r="A7" s="110"/>
      <c r="B7" s="111"/>
      <c r="C7" s="117" t="s">
        <v>22</v>
      </c>
      <c r="D7" s="111">
        <v>10</v>
      </c>
      <c r="E7" s="113" t="s">
        <v>23</v>
      </c>
      <c r="F7" s="111">
        <v>5</v>
      </c>
      <c r="G7" s="118" t="s">
        <v>24</v>
      </c>
      <c r="H7" s="115" t="s">
        <v>25</v>
      </c>
      <c r="I7" s="114" t="s">
        <v>26</v>
      </c>
      <c r="J7" s="136">
        <v>4</v>
      </c>
      <c r="K7" s="137"/>
    </row>
    <row r="8" s="92" customFormat="1" ht="52.5" customHeight="1" spans="1:10">
      <c r="A8" s="110"/>
      <c r="B8" s="111"/>
      <c r="C8" s="117"/>
      <c r="D8" s="111"/>
      <c r="E8" s="113" t="s">
        <v>27</v>
      </c>
      <c r="F8" s="111">
        <v>5</v>
      </c>
      <c r="G8" s="118" t="s">
        <v>28</v>
      </c>
      <c r="H8" s="115" t="s">
        <v>29</v>
      </c>
      <c r="I8" s="113" t="s">
        <v>30</v>
      </c>
      <c r="J8" s="136">
        <v>0</v>
      </c>
    </row>
    <row r="9" s="92" customFormat="1" ht="77.25" customHeight="1" spans="1:10">
      <c r="A9" s="110"/>
      <c r="B9" s="111"/>
      <c r="C9" s="117" t="s">
        <v>31</v>
      </c>
      <c r="D9" s="111">
        <v>6</v>
      </c>
      <c r="E9" s="119" t="s">
        <v>32</v>
      </c>
      <c r="F9" s="111">
        <v>3</v>
      </c>
      <c r="G9" s="120" t="s">
        <v>33</v>
      </c>
      <c r="H9" s="115" t="s">
        <v>34</v>
      </c>
      <c r="I9" s="114" t="s">
        <v>35</v>
      </c>
      <c r="J9" s="136">
        <v>3</v>
      </c>
    </row>
    <row r="10" s="92" customFormat="1" ht="60" spans="1:10">
      <c r="A10" s="110"/>
      <c r="B10" s="111"/>
      <c r="C10" s="117"/>
      <c r="D10" s="111"/>
      <c r="E10" s="119" t="s">
        <v>36</v>
      </c>
      <c r="F10" s="111">
        <v>3</v>
      </c>
      <c r="G10" s="119" t="s">
        <v>37</v>
      </c>
      <c r="H10" s="115" t="s">
        <v>38</v>
      </c>
      <c r="I10" s="114" t="s">
        <v>39</v>
      </c>
      <c r="J10" s="136">
        <v>3</v>
      </c>
    </row>
    <row r="11" s="92" customFormat="1" ht="47.25" customHeight="1" spans="1:10">
      <c r="A11" s="110" t="s">
        <v>40</v>
      </c>
      <c r="B11" s="121">
        <v>20</v>
      </c>
      <c r="C11" s="117" t="s">
        <v>41</v>
      </c>
      <c r="D11" s="121">
        <v>10</v>
      </c>
      <c r="E11" s="113" t="s">
        <v>42</v>
      </c>
      <c r="F11" s="111">
        <v>2</v>
      </c>
      <c r="G11" s="118" t="s">
        <v>43</v>
      </c>
      <c r="H11" s="115" t="s">
        <v>44</v>
      </c>
      <c r="I11" s="114" t="s">
        <v>45</v>
      </c>
      <c r="J11" s="136">
        <v>2</v>
      </c>
    </row>
    <row r="12" s="92" customFormat="1" ht="84.75" customHeight="1" spans="1:10">
      <c r="A12" s="110"/>
      <c r="B12" s="121"/>
      <c r="C12" s="117"/>
      <c r="D12" s="121"/>
      <c r="E12" s="113" t="s">
        <v>46</v>
      </c>
      <c r="F12" s="111">
        <v>4</v>
      </c>
      <c r="G12" s="118" t="s">
        <v>47</v>
      </c>
      <c r="H12" s="115" t="s">
        <v>48</v>
      </c>
      <c r="I12" s="114" t="s">
        <v>49</v>
      </c>
      <c r="J12" s="136">
        <v>3</v>
      </c>
    </row>
    <row r="13" s="92" customFormat="1" ht="60.75" customHeight="1" spans="1:10">
      <c r="A13" s="110"/>
      <c r="B13" s="121"/>
      <c r="C13" s="117"/>
      <c r="D13" s="121"/>
      <c r="E13" s="113" t="s">
        <v>50</v>
      </c>
      <c r="F13" s="111">
        <v>4</v>
      </c>
      <c r="G13" s="118" t="s">
        <v>51</v>
      </c>
      <c r="H13" s="115" t="s">
        <v>52</v>
      </c>
      <c r="I13" s="114" t="s">
        <v>53</v>
      </c>
      <c r="J13" s="136">
        <v>4</v>
      </c>
    </row>
    <row r="14" s="92" customFormat="1" ht="57" customHeight="1" spans="1:10">
      <c r="A14" s="110"/>
      <c r="B14" s="121"/>
      <c r="C14" s="117" t="s">
        <v>54</v>
      </c>
      <c r="D14" s="121">
        <v>10</v>
      </c>
      <c r="E14" s="113" t="s">
        <v>42</v>
      </c>
      <c r="F14" s="111">
        <v>2</v>
      </c>
      <c r="G14" s="118" t="s">
        <v>55</v>
      </c>
      <c r="H14" s="115" t="s">
        <v>56</v>
      </c>
      <c r="I14" s="114" t="s">
        <v>57</v>
      </c>
      <c r="J14" s="136">
        <v>2</v>
      </c>
    </row>
    <row r="15" s="92" customFormat="1" ht="93.75" customHeight="1" spans="1:10">
      <c r="A15" s="110"/>
      <c r="B15" s="121"/>
      <c r="C15" s="117"/>
      <c r="D15" s="121"/>
      <c r="E15" s="113" t="s">
        <v>58</v>
      </c>
      <c r="F15" s="111">
        <v>4</v>
      </c>
      <c r="G15" s="118" t="s">
        <v>59</v>
      </c>
      <c r="H15" s="115" t="s">
        <v>60</v>
      </c>
      <c r="I15" s="114" t="s">
        <v>61</v>
      </c>
      <c r="J15" s="136">
        <v>3.5</v>
      </c>
    </row>
    <row r="16" s="92" customFormat="1" ht="81.75" customHeight="1" spans="1:10">
      <c r="A16" s="110"/>
      <c r="B16" s="121"/>
      <c r="C16" s="117"/>
      <c r="D16" s="121"/>
      <c r="E16" s="113" t="s">
        <v>62</v>
      </c>
      <c r="F16" s="111">
        <v>2</v>
      </c>
      <c r="G16" s="118" t="s">
        <v>63</v>
      </c>
      <c r="H16" s="115" t="s">
        <v>64</v>
      </c>
      <c r="I16" s="114" t="s">
        <v>65</v>
      </c>
      <c r="J16" s="136">
        <v>2</v>
      </c>
    </row>
    <row r="17" s="92" customFormat="1" ht="65.25" customHeight="1" spans="1:10">
      <c r="A17" s="110"/>
      <c r="B17" s="121"/>
      <c r="C17" s="117"/>
      <c r="D17" s="121"/>
      <c r="E17" s="113" t="s">
        <v>66</v>
      </c>
      <c r="F17" s="111">
        <v>2</v>
      </c>
      <c r="G17" s="118" t="s">
        <v>67</v>
      </c>
      <c r="H17" s="115" t="s">
        <v>68</v>
      </c>
      <c r="I17" s="114" t="s">
        <v>69</v>
      </c>
      <c r="J17" s="136">
        <v>1.94</v>
      </c>
    </row>
    <row r="18" s="92" customFormat="1" ht="147" customHeight="1" spans="1:10">
      <c r="A18" s="122" t="s">
        <v>70</v>
      </c>
      <c r="B18" s="123">
        <v>30</v>
      </c>
      <c r="C18" s="112" t="s">
        <v>71</v>
      </c>
      <c r="D18" s="124">
        <v>10</v>
      </c>
      <c r="E18" s="113" t="s">
        <v>72</v>
      </c>
      <c r="F18" s="111">
        <v>10</v>
      </c>
      <c r="G18" s="118" t="s">
        <v>73</v>
      </c>
      <c r="H18" s="113" t="s">
        <v>74</v>
      </c>
      <c r="I18" s="113" t="s">
        <v>75</v>
      </c>
      <c r="J18" s="136">
        <v>5.81</v>
      </c>
    </row>
    <row r="19" s="92" customFormat="1" ht="49.5" customHeight="1" spans="1:10">
      <c r="A19" s="125"/>
      <c r="B19" s="126"/>
      <c r="C19" s="112" t="s">
        <v>76</v>
      </c>
      <c r="D19" s="123">
        <v>10</v>
      </c>
      <c r="E19" s="113" t="s">
        <v>77</v>
      </c>
      <c r="F19" s="121">
        <v>10</v>
      </c>
      <c r="G19" s="114" t="s">
        <v>78</v>
      </c>
      <c r="H19" s="115" t="s">
        <v>79</v>
      </c>
      <c r="I19" s="114" t="s">
        <v>80</v>
      </c>
      <c r="J19" s="136">
        <v>10</v>
      </c>
    </row>
    <row r="20" s="92" customFormat="1" ht="99" customHeight="1" spans="1:11">
      <c r="A20" s="125"/>
      <c r="B20" s="126"/>
      <c r="C20" s="112" t="s">
        <v>81</v>
      </c>
      <c r="D20" s="123">
        <v>5</v>
      </c>
      <c r="E20" s="113" t="s">
        <v>82</v>
      </c>
      <c r="F20" s="121">
        <v>5</v>
      </c>
      <c r="G20" s="114" t="s">
        <v>83</v>
      </c>
      <c r="H20" s="115" t="s">
        <v>84</v>
      </c>
      <c r="I20" s="114" t="s">
        <v>85</v>
      </c>
      <c r="J20" s="136">
        <v>5</v>
      </c>
      <c r="K20" s="92" t="s">
        <v>86</v>
      </c>
    </row>
    <row r="21" s="92" customFormat="1" ht="98.25" customHeight="1" spans="1:10">
      <c r="A21" s="127"/>
      <c r="B21" s="128"/>
      <c r="C21" s="117" t="s">
        <v>87</v>
      </c>
      <c r="D21" s="111">
        <v>5</v>
      </c>
      <c r="E21" s="113" t="s">
        <v>88</v>
      </c>
      <c r="F21" s="121">
        <v>5</v>
      </c>
      <c r="G21" s="114" t="s">
        <v>89</v>
      </c>
      <c r="H21" s="115" t="s">
        <v>90</v>
      </c>
      <c r="I21" s="114" t="s">
        <v>91</v>
      </c>
      <c r="J21" s="136">
        <v>5</v>
      </c>
    </row>
    <row r="22" s="92" customFormat="1" ht="71.25" customHeight="1" spans="1:10">
      <c r="A22" s="110" t="s">
        <v>92</v>
      </c>
      <c r="B22" s="111">
        <v>30</v>
      </c>
      <c r="C22" s="112" t="s">
        <v>93</v>
      </c>
      <c r="D22" s="123">
        <v>10</v>
      </c>
      <c r="E22" s="113" t="s">
        <v>94</v>
      </c>
      <c r="F22" s="111">
        <v>10</v>
      </c>
      <c r="G22" s="114" t="s">
        <v>95</v>
      </c>
      <c r="H22" s="115" t="s">
        <v>96</v>
      </c>
      <c r="I22" s="114" t="s">
        <v>97</v>
      </c>
      <c r="J22" s="136">
        <v>10</v>
      </c>
    </row>
    <row r="23" s="92" customFormat="1" ht="94.5" spans="1:11">
      <c r="A23" s="110"/>
      <c r="B23" s="111"/>
      <c r="C23" s="117" t="s">
        <v>98</v>
      </c>
      <c r="D23" s="123">
        <v>10</v>
      </c>
      <c r="E23" s="113" t="s">
        <v>99</v>
      </c>
      <c r="F23" s="111">
        <v>10</v>
      </c>
      <c r="G23" s="114" t="s">
        <v>100</v>
      </c>
      <c r="H23" s="115" t="s">
        <v>96</v>
      </c>
      <c r="I23" s="114" t="s">
        <v>101</v>
      </c>
      <c r="J23" s="136">
        <v>10</v>
      </c>
      <c r="K23" s="138" t="s">
        <v>102</v>
      </c>
    </row>
    <row r="24" s="92" customFormat="1" ht="60" customHeight="1" spans="1:11">
      <c r="A24" s="110"/>
      <c r="B24" s="111"/>
      <c r="C24" s="117" t="s">
        <v>103</v>
      </c>
      <c r="D24" s="123">
        <v>5</v>
      </c>
      <c r="E24" s="113" t="s">
        <v>104</v>
      </c>
      <c r="F24" s="111">
        <v>5</v>
      </c>
      <c r="G24" s="114" t="s">
        <v>105</v>
      </c>
      <c r="H24" s="115" t="s">
        <v>106</v>
      </c>
      <c r="I24" s="114" t="s">
        <v>107</v>
      </c>
      <c r="J24" s="136">
        <v>5</v>
      </c>
      <c r="K24" s="138"/>
    </row>
    <row r="25" s="92" customFormat="1" ht="33" customHeight="1" spans="1:10">
      <c r="A25" s="110"/>
      <c r="B25" s="111"/>
      <c r="C25" s="117" t="s">
        <v>108</v>
      </c>
      <c r="D25" s="111">
        <v>5</v>
      </c>
      <c r="E25" s="113" t="s">
        <v>109</v>
      </c>
      <c r="F25" s="111">
        <v>5</v>
      </c>
      <c r="G25" s="114" t="s">
        <v>110</v>
      </c>
      <c r="H25" s="115" t="s">
        <v>111</v>
      </c>
      <c r="I25" s="114" t="s">
        <v>112</v>
      </c>
      <c r="J25" s="136">
        <v>4.9</v>
      </c>
    </row>
    <row r="26" s="93" customFormat="1" ht="36" customHeight="1" spans="1:16328">
      <c r="A26" s="129" t="s">
        <v>113</v>
      </c>
      <c r="B26" s="111">
        <f>SUM(B5:B25)</f>
        <v>100</v>
      </c>
      <c r="C26" s="117"/>
      <c r="D26" s="111">
        <f>SUM(D5:D25)</f>
        <v>100</v>
      </c>
      <c r="E26" s="117"/>
      <c r="F26" s="111">
        <f>SUM(F5:F25)</f>
        <v>100</v>
      </c>
      <c r="G26" s="129"/>
      <c r="H26" s="113"/>
      <c r="I26" s="113"/>
      <c r="J26" s="139">
        <f>SUM(J5:J25)</f>
        <v>88.15</v>
      </c>
      <c r="XCZ26" s="140"/>
    </row>
  </sheetData>
  <mergeCells count="23">
    <mergeCell ref="A2:J2"/>
    <mergeCell ref="A3:F3"/>
    <mergeCell ref="A5:A10"/>
    <mergeCell ref="A11:A17"/>
    <mergeCell ref="A18:A21"/>
    <mergeCell ref="A22:A25"/>
    <mergeCell ref="B5:B10"/>
    <mergeCell ref="B11:B17"/>
    <mergeCell ref="B18:B21"/>
    <mergeCell ref="B22:B25"/>
    <mergeCell ref="C5:C6"/>
    <mergeCell ref="C7:C8"/>
    <mergeCell ref="C9:C10"/>
    <mergeCell ref="C11:C13"/>
    <mergeCell ref="C14:C17"/>
    <mergeCell ref="D7:D8"/>
    <mergeCell ref="D9:D10"/>
    <mergeCell ref="D11:D13"/>
    <mergeCell ref="D14:D17"/>
    <mergeCell ref="G3:G4"/>
    <mergeCell ref="H3:H4"/>
    <mergeCell ref="I3:I4"/>
    <mergeCell ref="J3:J4"/>
  </mergeCells>
  <printOptions horizontalCentered="1"/>
  <pageMargins left="0.31496062992126" right="0.196850393700787" top="0.708333333333333" bottom="0.47244094488189" header="0.31496062992126" footer="0.15748031496063"/>
  <pageSetup paperSize="9" scale="90" firstPageNumber="17" fitToHeight="0" orientation="landscape" useFirstPageNumber="1"/>
  <headerFooter differentFirst="1">
    <oddFooter>&amp;C&amp;P</oddFooter>
    <firstFooter>&amp;C17</firstFooter>
  </headerFooter>
  <rowBreaks count="1" manualBreakCount="1">
    <brk id="17"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D11" sqref="D11"/>
    </sheetView>
  </sheetViews>
  <sheetFormatPr defaultColWidth="9.375" defaultRowHeight="13.5" outlineLevelRow="7"/>
  <cols>
    <col min="1" max="1" width="16.5" customWidth="1"/>
    <col min="2" max="2" width="34.625" customWidth="1"/>
    <col min="3" max="3" width="15.75" customWidth="1"/>
    <col min="5" max="5" width="16.375" customWidth="1"/>
    <col min="7" max="8" width="12.125" customWidth="1"/>
    <col min="9" max="9" width="14.75" customWidth="1"/>
    <col min="10" max="10" width="15.75" customWidth="1"/>
    <col min="11" max="12" width="15.125" customWidth="1"/>
    <col min="13" max="13" width="15.25" customWidth="1"/>
    <col min="14" max="14" width="15.625" customWidth="1"/>
    <col min="16" max="16" width="28.25" customWidth="1"/>
  </cols>
  <sheetData>
    <row r="1" ht="18.75" spans="1:16">
      <c r="A1" s="42" t="s">
        <v>114</v>
      </c>
      <c r="B1" s="42"/>
      <c r="C1" s="42"/>
      <c r="D1" s="42"/>
      <c r="E1" s="42"/>
      <c r="F1" s="42"/>
      <c r="G1" s="42"/>
      <c r="H1" s="42"/>
      <c r="I1" s="42"/>
      <c r="J1" s="42"/>
      <c r="K1" s="42"/>
      <c r="L1" s="42"/>
      <c r="M1" s="42"/>
      <c r="N1" s="42"/>
      <c r="O1" s="42"/>
      <c r="P1" s="42"/>
    </row>
    <row r="2" s="41" customFormat="1" ht="14.25" spans="1:16">
      <c r="A2" s="43" t="s">
        <v>115</v>
      </c>
      <c r="B2" s="43" t="s">
        <v>116</v>
      </c>
      <c r="C2" s="43" t="s">
        <v>117</v>
      </c>
      <c r="D2" s="44" t="s">
        <v>118</v>
      </c>
      <c r="E2" s="44" t="s">
        <v>119</v>
      </c>
      <c r="F2" s="44" t="s">
        <v>120</v>
      </c>
      <c r="G2" s="43" t="s">
        <v>121</v>
      </c>
      <c r="H2" s="43" t="s">
        <v>122</v>
      </c>
      <c r="I2" s="43" t="s">
        <v>123</v>
      </c>
      <c r="J2" s="43" t="s">
        <v>124</v>
      </c>
      <c r="K2" s="43" t="s">
        <v>125</v>
      </c>
      <c r="L2" s="43" t="s">
        <v>126</v>
      </c>
      <c r="M2" s="44" t="s">
        <v>127</v>
      </c>
      <c r="N2" s="89" t="s">
        <v>128</v>
      </c>
      <c r="O2" s="44" t="s">
        <v>129</v>
      </c>
      <c r="P2" s="73" t="s">
        <v>130</v>
      </c>
    </row>
    <row r="3" s="41" customFormat="1" ht="36" customHeight="1" spans="1:16">
      <c r="A3" s="47"/>
      <c r="B3" s="47"/>
      <c r="C3" s="47"/>
      <c r="D3" s="48"/>
      <c r="E3" s="48"/>
      <c r="F3" s="48"/>
      <c r="G3" s="47"/>
      <c r="H3" s="47"/>
      <c r="I3" s="47"/>
      <c r="J3" s="47"/>
      <c r="K3" s="47"/>
      <c r="L3" s="47"/>
      <c r="M3" s="48"/>
      <c r="N3" s="49"/>
      <c r="O3" s="48"/>
      <c r="P3" s="75"/>
    </row>
    <row r="4" ht="94.9" customHeight="1" spans="1:16">
      <c r="A4" s="50" t="s">
        <v>131</v>
      </c>
      <c r="B4" s="86" t="s">
        <v>132</v>
      </c>
      <c r="C4" s="50" t="s">
        <v>133</v>
      </c>
      <c r="D4" s="50" t="s">
        <v>134</v>
      </c>
      <c r="E4" s="50" t="s">
        <v>135</v>
      </c>
      <c r="F4" s="87" t="s">
        <v>136</v>
      </c>
      <c r="G4" s="87" t="s">
        <v>137</v>
      </c>
      <c r="H4" s="88" t="s">
        <v>138</v>
      </c>
      <c r="I4" s="90"/>
      <c r="J4" s="90">
        <v>1732237.24</v>
      </c>
      <c r="K4" s="90">
        <v>1727271.86</v>
      </c>
      <c r="L4" s="90">
        <v>1726234.58</v>
      </c>
      <c r="M4" s="90">
        <v>1737447.58</v>
      </c>
      <c r="N4" s="90">
        <v>1790000</v>
      </c>
      <c r="O4" s="91" t="s">
        <v>139</v>
      </c>
      <c r="P4" s="51" t="s">
        <v>140</v>
      </c>
    </row>
    <row r="6" spans="13:14">
      <c r="M6" s="35" t="s">
        <v>141</v>
      </c>
      <c r="N6" s="35" t="s">
        <v>142</v>
      </c>
    </row>
    <row r="7" spans="13:15">
      <c r="M7">
        <v>1726234.58</v>
      </c>
      <c r="N7">
        <v>1674447.58</v>
      </c>
      <c r="O7" s="35" t="s">
        <v>143</v>
      </c>
    </row>
    <row r="8" spans="13:13">
      <c r="M8">
        <v>63000</v>
      </c>
    </row>
  </sheetData>
  <mergeCells count="17">
    <mergeCell ref="A1:P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C1" workbookViewId="0">
      <selection activeCell="H13" sqref="H13"/>
    </sheetView>
  </sheetViews>
  <sheetFormatPr defaultColWidth="9.375" defaultRowHeight="13.5"/>
  <cols>
    <col min="1" max="1" width="17.375" customWidth="1"/>
    <col min="2" max="3" width="32.625" customWidth="1"/>
    <col min="4" max="4" width="14.75" customWidth="1"/>
    <col min="5" max="5" width="15.5" customWidth="1"/>
    <col min="6" max="6" width="15.75" customWidth="1"/>
    <col min="7" max="7" width="15.25" customWidth="1"/>
    <col min="8" max="8" width="19.875" customWidth="1"/>
    <col min="9" max="9" width="15.625" customWidth="1"/>
    <col min="10" max="10" width="12.25" customWidth="1"/>
    <col min="11" max="11" width="24.375" customWidth="1"/>
    <col min="12" max="12" width="17.25" customWidth="1"/>
    <col min="13" max="13" width="18.875" customWidth="1"/>
    <col min="14" max="14" width="48.25" customWidth="1"/>
  </cols>
  <sheetData>
    <row r="1" ht="18.75" spans="1:14">
      <c r="A1" s="42" t="s">
        <v>144</v>
      </c>
      <c r="B1" s="42"/>
      <c r="C1" s="42"/>
      <c r="D1" s="42"/>
      <c r="E1" s="42"/>
      <c r="F1" s="42"/>
      <c r="G1" s="42"/>
      <c r="H1" s="42"/>
      <c r="I1" s="42"/>
      <c r="J1" s="42"/>
      <c r="K1" s="42"/>
      <c r="L1" s="42"/>
      <c r="M1" s="42"/>
      <c r="N1" s="42"/>
    </row>
    <row r="2" s="41" customFormat="1" ht="14.25" spans="1:14">
      <c r="A2" s="43" t="s">
        <v>115</v>
      </c>
      <c r="B2" s="43" t="s">
        <v>145</v>
      </c>
      <c r="C2" s="43" t="s">
        <v>146</v>
      </c>
      <c r="D2" s="44" t="s">
        <v>125</v>
      </c>
      <c r="E2" s="44" t="s">
        <v>126</v>
      </c>
      <c r="F2" s="45" t="s">
        <v>147</v>
      </c>
      <c r="G2" s="46"/>
      <c r="H2" s="46"/>
      <c r="I2" s="46"/>
      <c r="J2" s="46"/>
      <c r="K2" s="46"/>
      <c r="L2" s="44" t="s">
        <v>148</v>
      </c>
      <c r="M2" s="45" t="s">
        <v>149</v>
      </c>
      <c r="N2" s="73" t="s">
        <v>130</v>
      </c>
    </row>
    <row r="3" s="41" customFormat="1" ht="55.5" customHeight="1" spans="1:14">
      <c r="A3" s="47"/>
      <c r="B3" s="47"/>
      <c r="C3" s="47"/>
      <c r="D3" s="48"/>
      <c r="E3" s="48"/>
      <c r="F3" s="49" t="s">
        <v>150</v>
      </c>
      <c r="G3" s="49" t="s">
        <v>151</v>
      </c>
      <c r="H3" s="49" t="s">
        <v>152</v>
      </c>
      <c r="I3" s="49" t="s">
        <v>153</v>
      </c>
      <c r="J3" s="49" t="s">
        <v>154</v>
      </c>
      <c r="K3" s="49" t="s">
        <v>155</v>
      </c>
      <c r="L3" s="48"/>
      <c r="M3" s="74"/>
      <c r="N3" s="75"/>
    </row>
    <row r="4" ht="27.95" customHeight="1" spans="1:14">
      <c r="A4" s="50" t="s">
        <v>131</v>
      </c>
      <c r="B4" s="51" t="s">
        <v>133</v>
      </c>
      <c r="C4" s="52">
        <v>45114</v>
      </c>
      <c r="D4" s="53">
        <v>1727271.86</v>
      </c>
      <c r="E4" s="54">
        <v>1726234.58</v>
      </c>
      <c r="F4" s="55">
        <v>520000</v>
      </c>
      <c r="G4" s="56" t="s">
        <v>156</v>
      </c>
      <c r="H4" s="57" t="s">
        <v>157</v>
      </c>
      <c r="I4" s="55">
        <v>520000</v>
      </c>
      <c r="J4" s="76">
        <v>45126</v>
      </c>
      <c r="K4" s="141" t="s">
        <v>158</v>
      </c>
      <c r="L4" s="77" t="s">
        <v>159</v>
      </c>
      <c r="M4" s="78"/>
      <c r="N4" s="79" t="s">
        <v>160</v>
      </c>
    </row>
    <row r="5" ht="27.95" customHeight="1" spans="1:14">
      <c r="A5" s="58"/>
      <c r="B5" s="59"/>
      <c r="C5" s="60"/>
      <c r="D5" s="61"/>
      <c r="E5" s="62"/>
      <c r="F5" s="63">
        <v>863600</v>
      </c>
      <c r="G5" s="20" t="s">
        <v>161</v>
      </c>
      <c r="H5" s="64" t="s">
        <v>162</v>
      </c>
      <c r="I5" s="63">
        <v>863600</v>
      </c>
      <c r="J5" s="80">
        <v>45180</v>
      </c>
      <c r="K5" s="142" t="s">
        <v>163</v>
      </c>
      <c r="L5" s="81"/>
      <c r="M5" s="82"/>
      <c r="N5" s="83"/>
    </row>
    <row r="6" ht="27.95" customHeight="1" spans="1:14">
      <c r="A6" s="58"/>
      <c r="B6" s="59"/>
      <c r="C6" s="65"/>
      <c r="D6" s="61"/>
      <c r="E6" s="66"/>
      <c r="F6" s="63">
        <v>290847.58</v>
      </c>
      <c r="G6" s="20" t="s">
        <v>164</v>
      </c>
      <c r="H6" s="64" t="s">
        <v>165</v>
      </c>
      <c r="I6" s="63">
        <v>314343.65</v>
      </c>
      <c r="J6" s="80">
        <v>45271</v>
      </c>
      <c r="K6" s="142" t="s">
        <v>166</v>
      </c>
      <c r="L6" s="81"/>
      <c r="M6" s="82"/>
      <c r="N6" s="83"/>
    </row>
    <row r="7" ht="22.5" customHeight="1" spans="1:14">
      <c r="A7" s="58"/>
      <c r="B7" s="67" t="s">
        <v>167</v>
      </c>
      <c r="C7" s="68">
        <v>45079</v>
      </c>
      <c r="D7" s="69">
        <v>30400</v>
      </c>
      <c r="E7" s="69">
        <v>30400</v>
      </c>
      <c r="F7" s="69">
        <v>30400</v>
      </c>
      <c r="G7" s="64" t="s">
        <v>168</v>
      </c>
      <c r="H7" s="64" t="s">
        <v>169</v>
      </c>
      <c r="I7" s="63">
        <v>30400</v>
      </c>
      <c r="J7" s="80">
        <v>45270</v>
      </c>
      <c r="K7" s="142" t="s">
        <v>170</v>
      </c>
      <c r="L7" s="84"/>
      <c r="M7" s="20"/>
      <c r="N7" s="83"/>
    </row>
    <row r="8" ht="22.5" customHeight="1" spans="1:14">
      <c r="A8" s="58"/>
      <c r="B8" s="67" t="s">
        <v>171</v>
      </c>
      <c r="C8" s="68">
        <v>45085</v>
      </c>
      <c r="D8" s="69">
        <v>4000</v>
      </c>
      <c r="E8" s="69">
        <v>4000</v>
      </c>
      <c r="F8" s="69">
        <v>4000</v>
      </c>
      <c r="G8" s="20" t="s">
        <v>172</v>
      </c>
      <c r="H8" s="64" t="s">
        <v>173</v>
      </c>
      <c r="I8" s="63">
        <v>4000</v>
      </c>
      <c r="J8" s="80">
        <v>45269</v>
      </c>
      <c r="K8" s="142" t="s">
        <v>174</v>
      </c>
      <c r="L8" s="84"/>
      <c r="M8" s="20"/>
      <c r="N8" s="83"/>
    </row>
    <row r="9" ht="22.5" customHeight="1" spans="1:14">
      <c r="A9" s="58"/>
      <c r="B9" s="67" t="s">
        <v>175</v>
      </c>
      <c r="C9" s="68">
        <v>45115</v>
      </c>
      <c r="D9" s="63">
        <v>17900</v>
      </c>
      <c r="E9" s="63">
        <v>17900</v>
      </c>
      <c r="F9" s="63">
        <v>17900</v>
      </c>
      <c r="G9" s="64" t="s">
        <v>176</v>
      </c>
      <c r="H9" s="64" t="s">
        <v>177</v>
      </c>
      <c r="I9" s="63">
        <v>17900</v>
      </c>
      <c r="J9" s="80">
        <v>45270</v>
      </c>
      <c r="K9" s="142" t="s">
        <v>178</v>
      </c>
      <c r="L9" s="84"/>
      <c r="M9" s="20"/>
      <c r="N9" s="83"/>
    </row>
    <row r="10" ht="22.5" customHeight="1" spans="1:14">
      <c r="A10" s="58"/>
      <c r="B10" s="67" t="s">
        <v>179</v>
      </c>
      <c r="C10" s="68">
        <v>45257</v>
      </c>
      <c r="D10" s="69">
        <v>10700</v>
      </c>
      <c r="E10" s="69">
        <v>10700</v>
      </c>
      <c r="F10" s="69">
        <v>10700</v>
      </c>
      <c r="G10" s="64" t="s">
        <v>180</v>
      </c>
      <c r="H10" s="64" t="s">
        <v>181</v>
      </c>
      <c r="I10" s="63">
        <v>10700</v>
      </c>
      <c r="J10" s="80">
        <v>45270</v>
      </c>
      <c r="K10" s="142" t="s">
        <v>182</v>
      </c>
      <c r="L10" s="20"/>
      <c r="M10" s="20"/>
      <c r="N10" s="85"/>
    </row>
    <row r="11" spans="1:14">
      <c r="A11" s="70" t="s">
        <v>113</v>
      </c>
      <c r="B11" s="71"/>
      <c r="C11" s="71"/>
      <c r="D11" s="63">
        <f>SUM(D4:D10)</f>
        <v>1790271.86</v>
      </c>
      <c r="E11" s="63">
        <f>SUM(E4:E10)</f>
        <v>1789234.58</v>
      </c>
      <c r="F11" s="63">
        <f>SUM(F4:F10)</f>
        <v>1737447.58</v>
      </c>
      <c r="G11" s="20"/>
      <c r="H11" s="20"/>
      <c r="I11" s="63">
        <f>SUM(I4:I10)</f>
        <v>1760943.65</v>
      </c>
      <c r="J11" s="20"/>
      <c r="K11" s="20"/>
      <c r="L11" s="20"/>
      <c r="M11" s="20"/>
      <c r="N11" s="20"/>
    </row>
    <row r="12" spans="4:5">
      <c r="D12" s="72"/>
      <c r="E12" s="72"/>
    </row>
    <row r="13" spans="2:5">
      <c r="B13" s="35"/>
      <c r="C13" s="35"/>
      <c r="D13" s="72"/>
      <c r="E13" s="72"/>
    </row>
    <row r="14" spans="4:5">
      <c r="D14" s="72"/>
      <c r="E14" s="72"/>
    </row>
    <row r="16" spans="6:8">
      <c r="F16" s="31">
        <v>1790000</v>
      </c>
      <c r="G16" s="31">
        <v>1737447.58</v>
      </c>
      <c r="H16">
        <f>(F16-G16)/F16</f>
        <v>0.0293588938547486</v>
      </c>
    </row>
    <row r="22" spans="4:4">
      <c r="D22" s="36">
        <f>F16-E11</f>
        <v>765.419999999925</v>
      </c>
    </row>
    <row r="23" spans="4:5">
      <c r="D23" s="31">
        <v>1790000</v>
      </c>
      <c r="E23" s="36"/>
    </row>
  </sheetData>
  <mergeCells count="19">
    <mergeCell ref="A1:N1"/>
    <mergeCell ref="F2:K2"/>
    <mergeCell ref="A11:B11"/>
    <mergeCell ref="A2:A3"/>
    <mergeCell ref="A4:A10"/>
    <mergeCell ref="B2:B3"/>
    <mergeCell ref="B4:B6"/>
    <mergeCell ref="C2:C3"/>
    <mergeCell ref="C4:C6"/>
    <mergeCell ref="D2:D3"/>
    <mergeCell ref="D4:D6"/>
    <mergeCell ref="E2:E3"/>
    <mergeCell ref="E4:E6"/>
    <mergeCell ref="L2:L3"/>
    <mergeCell ref="L4:L6"/>
    <mergeCell ref="M2:M3"/>
    <mergeCell ref="M4:M6"/>
    <mergeCell ref="N2:N3"/>
    <mergeCell ref="N4:N10"/>
  </mergeCells>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D20" sqref="D20"/>
    </sheetView>
  </sheetViews>
  <sheetFormatPr defaultColWidth="9" defaultRowHeight="13.5" outlineLevelCol="4"/>
  <cols>
    <col min="1" max="1" width="15.375" customWidth="1"/>
    <col min="2" max="2" width="16.5" style="31" customWidth="1"/>
  </cols>
  <sheetData>
    <row r="1" spans="1:2">
      <c r="A1" s="35" t="s">
        <v>183</v>
      </c>
      <c r="B1" s="39" t="s">
        <v>184</v>
      </c>
    </row>
    <row r="2" spans="1:2">
      <c r="A2" s="35" t="s">
        <v>185</v>
      </c>
      <c r="B2" s="39">
        <v>120000</v>
      </c>
    </row>
    <row r="3" spans="1:2">
      <c r="A3" s="35" t="s">
        <v>185</v>
      </c>
      <c r="B3" s="39">
        <v>400000</v>
      </c>
    </row>
    <row r="4" spans="1:2">
      <c r="A4" s="35" t="s">
        <v>186</v>
      </c>
      <c r="B4" s="39">
        <v>118181</v>
      </c>
    </row>
    <row r="5" spans="1:2">
      <c r="A5" s="35" t="s">
        <v>186</v>
      </c>
      <c r="B5" s="39">
        <v>400000</v>
      </c>
    </row>
    <row r="6" spans="1:2">
      <c r="A6" s="35" t="s">
        <v>186</v>
      </c>
      <c r="B6" s="39">
        <v>345419</v>
      </c>
    </row>
    <row r="7" spans="1:2">
      <c r="A7" s="35" t="s">
        <v>187</v>
      </c>
      <c r="B7" s="39">
        <v>10700</v>
      </c>
    </row>
    <row r="8" spans="1:2">
      <c r="A8" s="35" t="s">
        <v>187</v>
      </c>
      <c r="B8" s="39">
        <v>4000</v>
      </c>
    </row>
    <row r="9" spans="1:2">
      <c r="A9" s="35" t="s">
        <v>187</v>
      </c>
      <c r="B9" s="31">
        <v>30400</v>
      </c>
    </row>
    <row r="10" spans="1:2">
      <c r="A10" s="35" t="s">
        <v>187</v>
      </c>
      <c r="B10" s="31">
        <v>17900</v>
      </c>
    </row>
    <row r="11" spans="1:2">
      <c r="A11" s="35" t="s">
        <v>188</v>
      </c>
      <c r="B11" s="31">
        <v>290847.58</v>
      </c>
    </row>
    <row r="12" spans="1:1">
      <c r="A12" s="40"/>
    </row>
    <row r="13" spans="2:5">
      <c r="B13" s="31">
        <f>SUM(B2:B12)</f>
        <v>1737447.58</v>
      </c>
      <c r="E13" s="31"/>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S22"/>
  <sheetViews>
    <sheetView topLeftCell="I1" workbookViewId="0">
      <selection activeCell="R21" sqref="R21"/>
    </sheetView>
  </sheetViews>
  <sheetFormatPr defaultColWidth="8.875" defaultRowHeight="13.5"/>
  <cols>
    <col min="1" max="1" width="8.875" style="30" hidden="1" customWidth="1"/>
    <col min="2" max="2" width="31.875" hidden="1" customWidth="1"/>
    <col min="3" max="8" width="8.875" hidden="1" customWidth="1"/>
    <col min="9" max="9" width="16.5" customWidth="1"/>
    <col min="10" max="10" width="13.25" customWidth="1"/>
    <col min="12" max="12" width="15.25" style="31" customWidth="1"/>
    <col min="13" max="13" width="10.125" customWidth="1"/>
    <col min="19" max="19" width="46.375" customWidth="1"/>
  </cols>
  <sheetData>
    <row r="1" ht="18.75" spans="9:13">
      <c r="I1" s="32" t="s">
        <v>189</v>
      </c>
      <c r="J1" s="32"/>
      <c r="K1" s="32"/>
      <c r="L1" s="32"/>
      <c r="M1" s="32"/>
    </row>
    <row r="2" ht="18.75" spans="3:13">
      <c r="C2">
        <v>64.6</v>
      </c>
      <c r="F2" t="e">
        <f>F4-#REF!</f>
        <v>#REF!</v>
      </c>
      <c r="I2" s="33" t="s">
        <v>190</v>
      </c>
      <c r="J2" s="33" t="s">
        <v>191</v>
      </c>
      <c r="K2" s="33" t="s">
        <v>192</v>
      </c>
      <c r="L2" s="34" t="s">
        <v>193</v>
      </c>
      <c r="M2" s="33" t="s">
        <v>194</v>
      </c>
    </row>
    <row r="3" spans="9:13">
      <c r="I3" s="35" t="s">
        <v>195</v>
      </c>
      <c r="J3">
        <v>1134.53</v>
      </c>
      <c r="K3" s="35" t="s">
        <v>196</v>
      </c>
      <c r="L3" s="31">
        <v>736.85</v>
      </c>
      <c r="M3" s="36">
        <f>L3-J3</f>
        <v>-397.68</v>
      </c>
    </row>
    <row r="4" spans="6:13">
      <c r="F4">
        <v>2478.22</v>
      </c>
      <c r="I4" s="35" t="s">
        <v>197</v>
      </c>
      <c r="J4">
        <v>361.15</v>
      </c>
      <c r="K4" s="35" t="s">
        <v>196</v>
      </c>
      <c r="L4" s="31">
        <v>360.09</v>
      </c>
      <c r="M4" s="36">
        <f t="shared" ref="M4:M11" si="0">L4-J4</f>
        <v>-1.06</v>
      </c>
    </row>
    <row r="5" spans="6:13">
      <c r="F5">
        <v>1496.68</v>
      </c>
      <c r="G5">
        <f>F4-F5</f>
        <v>981.54</v>
      </c>
      <c r="I5" s="35" t="s">
        <v>198</v>
      </c>
      <c r="J5">
        <v>122.43</v>
      </c>
      <c r="K5" s="35" t="s">
        <v>196</v>
      </c>
      <c r="L5" s="31">
        <v>109.82</v>
      </c>
      <c r="M5" s="36">
        <f t="shared" si="0"/>
        <v>-12.61</v>
      </c>
    </row>
    <row r="6" spans="9:13">
      <c r="I6" s="35" t="s">
        <v>199</v>
      </c>
      <c r="J6">
        <v>64.6</v>
      </c>
      <c r="K6" s="35" t="s">
        <v>196</v>
      </c>
      <c r="L6" s="31">
        <v>109.12</v>
      </c>
      <c r="M6" s="36">
        <f t="shared" si="0"/>
        <v>44.52</v>
      </c>
    </row>
    <row r="7" spans="9:13">
      <c r="I7" s="35" t="s">
        <v>200</v>
      </c>
      <c r="J7">
        <v>280.16</v>
      </c>
      <c r="K7" s="35" t="s">
        <v>196</v>
      </c>
      <c r="L7" s="31">
        <v>418</v>
      </c>
      <c r="M7" s="36">
        <f t="shared" si="0"/>
        <v>137.84</v>
      </c>
    </row>
    <row r="8" spans="9:13">
      <c r="I8" s="35" t="s">
        <v>201</v>
      </c>
      <c r="J8">
        <v>361.15</v>
      </c>
      <c r="K8" s="35" t="s">
        <v>196</v>
      </c>
      <c r="L8" s="31">
        <v>360.09</v>
      </c>
      <c r="M8" s="36">
        <f t="shared" si="0"/>
        <v>-1.06</v>
      </c>
    </row>
    <row r="9" spans="9:13">
      <c r="I9" s="35" t="s">
        <v>202</v>
      </c>
      <c r="J9">
        <v>361.15</v>
      </c>
      <c r="K9" s="35" t="s">
        <v>196</v>
      </c>
      <c r="L9" s="31">
        <v>360.09</v>
      </c>
      <c r="M9" s="36">
        <f t="shared" si="0"/>
        <v>-1.06</v>
      </c>
    </row>
    <row r="10" ht="52.15" customHeight="1" spans="3:19">
      <c r="C10">
        <f>SUM(C2:C9)</f>
        <v>64.6</v>
      </c>
      <c r="F10">
        <f>F4-C10</f>
        <v>2413.62</v>
      </c>
      <c r="I10" s="35" t="s">
        <v>203</v>
      </c>
      <c r="J10">
        <v>515.35</v>
      </c>
      <c r="K10" s="35" t="s">
        <v>196</v>
      </c>
      <c r="L10" s="31">
        <v>505.27</v>
      </c>
      <c r="M10" s="36">
        <f t="shared" si="0"/>
        <v>-10.08</v>
      </c>
      <c r="S10" s="38" t="s">
        <v>204</v>
      </c>
    </row>
    <row r="11" ht="14.25" spans="9:13">
      <c r="I11" s="37" t="s">
        <v>113</v>
      </c>
      <c r="J11" s="37">
        <f>J3+J4+J5+J6+J7+J10</f>
        <v>2478.22</v>
      </c>
      <c r="K11" s="35" t="s">
        <v>196</v>
      </c>
      <c r="L11" s="31">
        <f>L3+L4+L5+L6+L7+L10</f>
        <v>2239.15</v>
      </c>
      <c r="M11" s="36">
        <f t="shared" si="0"/>
        <v>-239.07</v>
      </c>
    </row>
    <row r="13" ht="18.75" spans="9:13">
      <c r="I13" s="32" t="s">
        <v>205</v>
      </c>
      <c r="J13" s="32"/>
      <c r="K13" s="32"/>
      <c r="L13" s="32"/>
      <c r="M13" s="32"/>
    </row>
    <row r="14" spans="9:12">
      <c r="I14" s="35" t="s">
        <v>206</v>
      </c>
      <c r="J14">
        <v>115.5</v>
      </c>
      <c r="K14" s="35" t="s">
        <v>207</v>
      </c>
      <c r="L14" s="31">
        <v>90.11</v>
      </c>
    </row>
    <row r="16" ht="18.75" spans="9:13">
      <c r="I16" s="32" t="s">
        <v>208</v>
      </c>
      <c r="J16" s="32"/>
      <c r="K16" s="32"/>
      <c r="L16" s="32"/>
      <c r="M16" s="32"/>
    </row>
    <row r="17" spans="9:12">
      <c r="I17" s="35" t="s">
        <v>209</v>
      </c>
      <c r="J17" s="35">
        <v>91.5</v>
      </c>
      <c r="K17" t="s">
        <v>196</v>
      </c>
      <c r="L17" s="31">
        <v>71.44</v>
      </c>
    </row>
    <row r="19" ht="18.75" spans="9:13">
      <c r="I19" s="32" t="s">
        <v>210</v>
      </c>
      <c r="J19" s="32"/>
      <c r="K19" s="32"/>
      <c r="L19" s="32"/>
      <c r="M19" s="32"/>
    </row>
    <row r="21" ht="18.75" spans="9:13">
      <c r="I21" s="32" t="s">
        <v>211</v>
      </c>
      <c r="J21" s="32"/>
      <c r="K21" s="32"/>
      <c r="L21" s="32"/>
      <c r="M21" s="32"/>
    </row>
    <row r="22" spans="9:12">
      <c r="I22" s="35" t="s">
        <v>212</v>
      </c>
      <c r="J22">
        <v>100</v>
      </c>
      <c r="K22" s="35" t="s">
        <v>213</v>
      </c>
      <c r="L22" s="31">
        <v>400</v>
      </c>
    </row>
  </sheetData>
  <mergeCells count="5">
    <mergeCell ref="I1:M1"/>
    <mergeCell ref="I13:M13"/>
    <mergeCell ref="I16:M16"/>
    <mergeCell ref="I19:M19"/>
    <mergeCell ref="I21:M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29"/>
  <sheetViews>
    <sheetView workbookViewId="0">
      <selection activeCell="G9" sqref="G9"/>
    </sheetView>
  </sheetViews>
  <sheetFormatPr defaultColWidth="9" defaultRowHeight="13.5" outlineLevelCol="6"/>
  <sheetData>
    <row r="2" ht="15.75" customHeight="1" spans="2:7">
      <c r="B2" s="24" t="s">
        <v>7</v>
      </c>
      <c r="C2" s="24" t="s">
        <v>8</v>
      </c>
      <c r="D2" s="25" t="s">
        <v>9</v>
      </c>
      <c r="E2" s="24" t="s">
        <v>8</v>
      </c>
      <c r="F2" s="25" t="s">
        <v>10</v>
      </c>
      <c r="G2" s="24" t="s">
        <v>8</v>
      </c>
    </row>
    <row r="3" spans="2:7">
      <c r="B3" s="26" t="s">
        <v>40</v>
      </c>
      <c r="C3" s="26">
        <f>E3+E4+E5+E9</f>
        <v>26.49</v>
      </c>
      <c r="D3" s="27" t="s">
        <v>214</v>
      </c>
      <c r="E3" s="26">
        <f>G3</f>
        <v>6</v>
      </c>
      <c r="F3" s="28" t="s">
        <v>215</v>
      </c>
      <c r="G3" s="26">
        <v>6</v>
      </c>
    </row>
    <row r="4" ht="15" customHeight="1" spans="2:7">
      <c r="B4" s="26"/>
      <c r="C4" s="26"/>
      <c r="D4" s="27" t="s">
        <v>216</v>
      </c>
      <c r="E4" s="26">
        <f>G4</f>
        <v>2.2</v>
      </c>
      <c r="F4" s="28" t="s">
        <v>217</v>
      </c>
      <c r="G4" s="26">
        <v>2.2</v>
      </c>
    </row>
    <row r="5" spans="2:7">
      <c r="B5" s="26"/>
      <c r="C5" s="26"/>
      <c r="D5" s="27" t="s">
        <v>218</v>
      </c>
      <c r="E5" s="26">
        <f>G5+G6+G7+G8</f>
        <v>13.75</v>
      </c>
      <c r="F5" s="28" t="s">
        <v>219</v>
      </c>
      <c r="G5" s="26">
        <v>3</v>
      </c>
    </row>
    <row r="6" ht="24" spans="2:7">
      <c r="B6" s="26"/>
      <c r="C6" s="26"/>
      <c r="D6" s="27"/>
      <c r="E6" s="26"/>
      <c r="F6" s="28" t="s">
        <v>220</v>
      </c>
      <c r="G6" s="26">
        <v>3</v>
      </c>
    </row>
    <row r="7" ht="24" spans="2:7">
      <c r="B7" s="26"/>
      <c r="C7" s="26"/>
      <c r="D7" s="27"/>
      <c r="E7" s="26"/>
      <c r="F7" s="28" t="s">
        <v>221</v>
      </c>
      <c r="G7" s="26">
        <v>5</v>
      </c>
    </row>
    <row r="8" ht="25.5" customHeight="1" spans="2:7">
      <c r="B8" s="26"/>
      <c r="C8" s="26"/>
      <c r="D8" s="27"/>
      <c r="E8" s="26"/>
      <c r="F8" s="28" t="s">
        <v>222</v>
      </c>
      <c r="G8" s="26">
        <v>2.75</v>
      </c>
    </row>
    <row r="9" spans="2:7">
      <c r="B9" s="26"/>
      <c r="C9" s="26"/>
      <c r="D9" s="27" t="s">
        <v>223</v>
      </c>
      <c r="E9" s="26">
        <f>G9+G10</f>
        <v>4.54</v>
      </c>
      <c r="F9" s="28" t="s">
        <v>224</v>
      </c>
      <c r="G9" s="26">
        <v>1.54</v>
      </c>
    </row>
    <row r="10" ht="15" customHeight="1" spans="2:7">
      <c r="B10" s="26"/>
      <c r="C10" s="26"/>
      <c r="D10" s="27"/>
      <c r="E10" s="26"/>
      <c r="F10" s="28" t="s">
        <v>225</v>
      </c>
      <c r="G10" s="26">
        <v>3</v>
      </c>
    </row>
    <row r="11" spans="2:7">
      <c r="B11" s="26" t="s">
        <v>70</v>
      </c>
      <c r="C11" s="27">
        <f>E11+E15</f>
        <v>28.1</v>
      </c>
      <c r="D11" s="27" t="s">
        <v>71</v>
      </c>
      <c r="E11" s="27">
        <f>G11+G12+G13+G14</f>
        <v>12.77</v>
      </c>
      <c r="F11" s="28" t="s">
        <v>226</v>
      </c>
      <c r="G11" s="26">
        <v>3.66</v>
      </c>
    </row>
    <row r="12" spans="2:7">
      <c r="B12" s="26"/>
      <c r="C12" s="27"/>
      <c r="D12" s="27"/>
      <c r="E12" s="27"/>
      <c r="F12" s="28" t="s">
        <v>227</v>
      </c>
      <c r="G12" s="26">
        <v>4.11</v>
      </c>
    </row>
    <row r="13" ht="24" spans="2:7">
      <c r="B13" s="26"/>
      <c r="C13" s="27"/>
      <c r="D13" s="27"/>
      <c r="E13" s="27"/>
      <c r="F13" s="28" t="s">
        <v>228</v>
      </c>
      <c r="G13" s="26">
        <v>2</v>
      </c>
    </row>
    <row r="14" ht="37.5" customHeight="1" spans="2:7">
      <c r="B14" s="26"/>
      <c r="C14" s="27"/>
      <c r="D14" s="27"/>
      <c r="E14" s="27"/>
      <c r="F14" s="28" t="s">
        <v>229</v>
      </c>
      <c r="G14" s="26">
        <v>3</v>
      </c>
    </row>
    <row r="15" ht="24" spans="2:7">
      <c r="B15" s="26"/>
      <c r="C15" s="27"/>
      <c r="D15" s="27" t="s">
        <v>76</v>
      </c>
      <c r="E15" s="27">
        <f>G15+G16+G17+G18+G19</f>
        <v>15.33</v>
      </c>
      <c r="F15" s="28" t="s">
        <v>230</v>
      </c>
      <c r="G15" s="26">
        <v>2.33</v>
      </c>
    </row>
    <row r="16" ht="24" spans="2:7">
      <c r="B16" s="26"/>
      <c r="C16" s="27"/>
      <c r="D16" s="27"/>
      <c r="E16" s="27"/>
      <c r="F16" s="28" t="s">
        <v>231</v>
      </c>
      <c r="G16" s="26">
        <v>3</v>
      </c>
    </row>
    <row r="17" spans="2:7">
      <c r="B17" s="26"/>
      <c r="C17" s="27"/>
      <c r="D17" s="27"/>
      <c r="E17" s="27"/>
      <c r="F17" s="28" t="s">
        <v>232</v>
      </c>
      <c r="G17" s="26">
        <v>5</v>
      </c>
    </row>
    <row r="18" ht="24" spans="2:7">
      <c r="B18" s="26"/>
      <c r="C18" s="27"/>
      <c r="D18" s="27"/>
      <c r="E18" s="27"/>
      <c r="F18" s="28" t="s">
        <v>233</v>
      </c>
      <c r="G18" s="26">
        <v>0</v>
      </c>
    </row>
    <row r="19" ht="15" customHeight="1" spans="2:7">
      <c r="B19" s="26"/>
      <c r="C19" s="27"/>
      <c r="D19" s="27"/>
      <c r="E19" s="27"/>
      <c r="F19" s="28" t="s">
        <v>234</v>
      </c>
      <c r="G19" s="26">
        <v>5</v>
      </c>
    </row>
    <row r="20" ht="24" spans="2:7">
      <c r="B20" s="26" t="s">
        <v>235</v>
      </c>
      <c r="C20" s="26">
        <f>E20+E23+E27</f>
        <v>29.08</v>
      </c>
      <c r="D20" s="27" t="s">
        <v>93</v>
      </c>
      <c r="E20" s="26">
        <f>G20+G21+G22</f>
        <v>10</v>
      </c>
      <c r="F20" s="28" t="s">
        <v>236</v>
      </c>
      <c r="G20" s="27">
        <v>3</v>
      </c>
    </row>
    <row r="21" spans="2:7">
      <c r="B21" s="26"/>
      <c r="C21" s="26"/>
      <c r="D21" s="27"/>
      <c r="E21" s="26"/>
      <c r="F21" s="28" t="s">
        <v>237</v>
      </c>
      <c r="G21" s="27">
        <v>4</v>
      </c>
    </row>
    <row r="22" ht="25.5" customHeight="1" spans="2:7">
      <c r="B22" s="26"/>
      <c r="C22" s="26"/>
      <c r="D22" s="27"/>
      <c r="E22" s="26"/>
      <c r="F22" s="28" t="s">
        <v>238</v>
      </c>
      <c r="G22" s="27">
        <v>3</v>
      </c>
    </row>
    <row r="23" ht="36" spans="2:7">
      <c r="B23" s="26"/>
      <c r="C23" s="26"/>
      <c r="D23" s="27" t="s">
        <v>98</v>
      </c>
      <c r="E23" s="26">
        <f>G23+G24+G25+G26</f>
        <v>14.36</v>
      </c>
      <c r="F23" s="28" t="s">
        <v>239</v>
      </c>
      <c r="G23" s="26">
        <v>4.82</v>
      </c>
    </row>
    <row r="24" ht="24" spans="2:7">
      <c r="B24" s="26"/>
      <c r="C24" s="26"/>
      <c r="D24" s="27"/>
      <c r="E24" s="26"/>
      <c r="F24" s="28" t="s">
        <v>240</v>
      </c>
      <c r="G24" s="26">
        <v>5</v>
      </c>
    </row>
    <row r="25" ht="24" spans="2:7">
      <c r="B25" s="26"/>
      <c r="C25" s="26"/>
      <c r="D25" s="27"/>
      <c r="E25" s="26"/>
      <c r="F25" s="28" t="s">
        <v>241</v>
      </c>
      <c r="G25" s="26">
        <v>2</v>
      </c>
    </row>
    <row r="26" ht="25.5" customHeight="1" spans="2:7">
      <c r="B26" s="26"/>
      <c r="C26" s="26"/>
      <c r="D26" s="27"/>
      <c r="E26" s="26"/>
      <c r="F26" s="28" t="s">
        <v>242</v>
      </c>
      <c r="G26" s="26">
        <v>2.54</v>
      </c>
    </row>
    <row r="27" ht="24" spans="2:7">
      <c r="B27" s="26"/>
      <c r="C27" s="26"/>
      <c r="D27" s="27" t="s">
        <v>243</v>
      </c>
      <c r="E27" s="29">
        <f>G27+G28</f>
        <v>4.72</v>
      </c>
      <c r="F27" s="28" t="s">
        <v>244</v>
      </c>
      <c r="G27" s="26">
        <v>1.87</v>
      </c>
    </row>
    <row r="28" ht="24" spans="2:7">
      <c r="B28" s="26"/>
      <c r="C28" s="26"/>
      <c r="D28" s="27"/>
      <c r="E28" s="29"/>
      <c r="F28" s="28" t="s">
        <v>245</v>
      </c>
      <c r="G28" s="26">
        <v>2.85</v>
      </c>
    </row>
    <row r="29" spans="2:7">
      <c r="B29" s="26" t="s">
        <v>113</v>
      </c>
      <c r="C29" s="26">
        <f>C3+C11+C20</f>
        <v>83.67</v>
      </c>
      <c r="D29" s="27"/>
      <c r="E29" s="26">
        <f>SUM(E3:E28)</f>
        <v>83.67</v>
      </c>
      <c r="F29" s="27"/>
      <c r="G29" s="26">
        <f>SUM(G3:G28)</f>
        <v>83.67</v>
      </c>
    </row>
  </sheetData>
  <mergeCells count="20">
    <mergeCell ref="B3:B10"/>
    <mergeCell ref="B11:B19"/>
    <mergeCell ref="B20:B28"/>
    <mergeCell ref="C3:C10"/>
    <mergeCell ref="C11:C19"/>
    <mergeCell ref="C20:C28"/>
    <mergeCell ref="D5:D8"/>
    <mergeCell ref="D9:D10"/>
    <mergeCell ref="D11:D14"/>
    <mergeCell ref="D15:D19"/>
    <mergeCell ref="D20:D22"/>
    <mergeCell ref="D23:D26"/>
    <mergeCell ref="D27:D28"/>
    <mergeCell ref="E5:E8"/>
    <mergeCell ref="E9:E10"/>
    <mergeCell ref="E11:E14"/>
    <mergeCell ref="E15:E19"/>
    <mergeCell ref="E20:E22"/>
    <mergeCell ref="E23:E26"/>
    <mergeCell ref="E27:E2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C4" workbookViewId="0">
      <selection activeCell="D28" sqref="D28"/>
    </sheetView>
  </sheetViews>
  <sheetFormatPr defaultColWidth="9" defaultRowHeight="13.5"/>
  <cols>
    <col min="1" max="1" width="12.25" style="1" customWidth="1"/>
    <col min="2" max="2" width="4.875" customWidth="1"/>
    <col min="3" max="3" width="44.125" customWidth="1"/>
    <col min="4" max="4" width="8.625" customWidth="1"/>
    <col min="6" max="6" width="4.875" customWidth="1"/>
    <col min="7" max="7" width="42.25" customWidth="1"/>
    <col min="8" max="8" width="8.25" customWidth="1"/>
    <col min="9" max="9" width="7.75" customWidth="1"/>
    <col min="10" max="11" width="9.125" customWidth="1"/>
    <col min="12" max="12" width="5.375" customWidth="1"/>
    <col min="13" max="13" width="7.375" customWidth="1"/>
  </cols>
  <sheetData>
    <row r="1" customHeight="1"/>
    <row r="2" customHeight="1"/>
    <row r="3" ht="21.75" customHeight="1" spans="2:11">
      <c r="B3" s="2" t="s">
        <v>246</v>
      </c>
      <c r="C3" s="2"/>
      <c r="D3" s="2"/>
      <c r="F3" s="3" t="s">
        <v>246</v>
      </c>
      <c r="G3" s="3"/>
      <c r="H3" s="3"/>
      <c r="I3" s="3"/>
      <c r="J3" s="3"/>
      <c r="K3" s="3"/>
    </row>
    <row r="4" ht="15" customHeight="1" spans="1:11">
      <c r="A4" s="4" t="s">
        <v>247</v>
      </c>
      <c r="B4" s="5" t="s">
        <v>248</v>
      </c>
      <c r="C4" s="6" t="s">
        <v>249</v>
      </c>
      <c r="D4" s="6" t="s">
        <v>250</v>
      </c>
      <c r="F4" s="5" t="s">
        <v>248</v>
      </c>
      <c r="G4" s="6" t="s">
        <v>249</v>
      </c>
      <c r="H4" s="7" t="s">
        <v>250</v>
      </c>
      <c r="I4" s="7"/>
      <c r="J4" s="6"/>
      <c r="K4" s="17"/>
    </row>
    <row r="5" ht="14.25" spans="1:13">
      <c r="A5" s="4"/>
      <c r="B5" s="8">
        <f t="shared" ref="B5:B19" si="0">ROW()-4</f>
        <v>1</v>
      </c>
      <c r="C5" s="9" t="s">
        <v>251</v>
      </c>
      <c r="D5" s="10">
        <f>H5</f>
        <v>20000</v>
      </c>
      <c r="F5" s="8">
        <f t="shared" ref="F5:F18" si="1">ROW()-4</f>
        <v>1</v>
      </c>
      <c r="G5" s="11" t="s">
        <v>251</v>
      </c>
      <c r="H5" s="12">
        <v>20000</v>
      </c>
      <c r="I5" s="12"/>
      <c r="J5" s="14"/>
      <c r="K5" s="18"/>
      <c r="L5" s="19" t="s">
        <v>252</v>
      </c>
      <c r="M5" s="20" t="s">
        <v>253</v>
      </c>
    </row>
    <row r="6" ht="14.25" spans="1:13">
      <c r="A6" s="4"/>
      <c r="B6" s="8">
        <f t="shared" si="0"/>
        <v>2</v>
      </c>
      <c r="C6" s="13" t="s">
        <v>254</v>
      </c>
      <c r="D6" s="10">
        <f>J7</f>
        <v>2000</v>
      </c>
      <c r="F6" s="8">
        <f t="shared" si="1"/>
        <v>2</v>
      </c>
      <c r="G6" s="11" t="s">
        <v>252</v>
      </c>
      <c r="H6" s="11" t="s">
        <v>255</v>
      </c>
      <c r="I6" s="11" t="s">
        <v>256</v>
      </c>
      <c r="J6" s="6" t="s">
        <v>257</v>
      </c>
      <c r="K6" s="17"/>
      <c r="L6" s="20">
        <v>2018</v>
      </c>
      <c r="M6" s="21" t="e">
        <f>#REF!</f>
        <v>#REF!</v>
      </c>
    </row>
    <row r="7" ht="14.25" spans="1:13">
      <c r="A7" s="4"/>
      <c r="B7" s="8">
        <f t="shared" si="0"/>
        <v>3</v>
      </c>
      <c r="C7" s="13" t="s">
        <v>258</v>
      </c>
      <c r="D7" s="11">
        <f>H9+I9+J9</f>
        <v>323</v>
      </c>
      <c r="F7" s="8">
        <f t="shared" si="1"/>
        <v>3</v>
      </c>
      <c r="G7" s="11" t="s">
        <v>254</v>
      </c>
      <c r="H7" s="14">
        <v>2000</v>
      </c>
      <c r="I7" s="14">
        <v>2000</v>
      </c>
      <c r="J7" s="14">
        <v>2000</v>
      </c>
      <c r="K7" s="18"/>
      <c r="L7" s="20">
        <v>2019</v>
      </c>
      <c r="M7" s="21" t="e">
        <f>#REF!</f>
        <v>#REF!</v>
      </c>
    </row>
    <row r="8" ht="14.25" spans="1:13">
      <c r="A8" s="4"/>
      <c r="B8" s="8">
        <f t="shared" si="0"/>
        <v>4</v>
      </c>
      <c r="C8" s="13" t="s">
        <v>259</v>
      </c>
      <c r="D8" s="11">
        <f>H11+I11+J11</f>
        <v>156</v>
      </c>
      <c r="F8" s="8">
        <f t="shared" si="1"/>
        <v>4</v>
      </c>
      <c r="G8" s="11" t="s">
        <v>260</v>
      </c>
      <c r="H8" s="11">
        <v>223</v>
      </c>
      <c r="I8" s="11">
        <v>333</v>
      </c>
      <c r="J8" s="11">
        <v>464</v>
      </c>
      <c r="K8" s="17"/>
      <c r="L8" s="20">
        <v>2020</v>
      </c>
      <c r="M8" s="21" t="e">
        <f>#REF!</f>
        <v>#REF!</v>
      </c>
    </row>
    <row r="9" ht="14.25" spans="1:11">
      <c r="A9" s="4"/>
      <c r="B9" s="8">
        <f t="shared" si="0"/>
        <v>5</v>
      </c>
      <c r="C9" s="13" t="s">
        <v>261</v>
      </c>
      <c r="D9" s="10">
        <f>H13+I13+J13</f>
        <v>15015.9</v>
      </c>
      <c r="F9" s="8">
        <f t="shared" si="1"/>
        <v>5</v>
      </c>
      <c r="G9" s="11" t="s">
        <v>262</v>
      </c>
      <c r="H9" s="11">
        <v>66</v>
      </c>
      <c r="I9" s="11">
        <v>107</v>
      </c>
      <c r="J9" s="11">
        <v>150</v>
      </c>
      <c r="K9" s="17"/>
    </row>
    <row r="10" ht="14.25" spans="1:11">
      <c r="A10" s="4"/>
      <c r="B10" s="8">
        <f t="shared" si="0"/>
        <v>6</v>
      </c>
      <c r="C10" s="13" t="s">
        <v>263</v>
      </c>
      <c r="D10" s="10">
        <f>H15+I15+J15</f>
        <v>11563</v>
      </c>
      <c r="F10" s="8">
        <f t="shared" si="1"/>
        <v>6</v>
      </c>
      <c r="G10" s="11" t="s">
        <v>264</v>
      </c>
      <c r="H10" s="15">
        <f>ROUND(IF(H8=0,0,H9/H8),4)</f>
        <v>0.296</v>
      </c>
      <c r="I10" s="15">
        <f>ROUND(IF(I8=0,0,I9/I8),4)</f>
        <v>0.3213</v>
      </c>
      <c r="J10" s="15">
        <f>ROUND(IF(J8=0,0,J9/J8),4)</f>
        <v>0.3233</v>
      </c>
      <c r="K10" s="22"/>
    </row>
    <row r="11" ht="14.25" spans="1:11">
      <c r="A11" s="4"/>
      <c r="B11" s="8">
        <f t="shared" si="0"/>
        <v>7</v>
      </c>
      <c r="C11" s="13" t="s">
        <v>265</v>
      </c>
      <c r="D11" s="13">
        <f>IF(H11=0,0,H31)+IF(I11=0,0,I31)+IF(J11=0,0,J31)</f>
        <v>5</v>
      </c>
      <c r="F11" s="8">
        <f t="shared" si="1"/>
        <v>7</v>
      </c>
      <c r="G11" s="11" t="s">
        <v>266</v>
      </c>
      <c r="H11" s="11">
        <v>15</v>
      </c>
      <c r="I11" s="11">
        <v>50</v>
      </c>
      <c r="J11" s="11">
        <v>91</v>
      </c>
      <c r="K11" s="17"/>
    </row>
    <row r="12" ht="14.25" spans="1:11">
      <c r="A12" s="4"/>
      <c r="B12" s="8">
        <f t="shared" si="0"/>
        <v>8</v>
      </c>
      <c r="C12" s="13" t="s">
        <v>267</v>
      </c>
      <c r="D12" s="15" t="e">
        <f>ROUND($M$6*H10+$M$7*I10+$M$8*J10,4)</f>
        <v>#REF!</v>
      </c>
      <c r="F12" s="8">
        <f t="shared" si="1"/>
        <v>8</v>
      </c>
      <c r="G12" s="11" t="s">
        <v>268</v>
      </c>
      <c r="H12" s="15">
        <f>ROUND(IF(H9=0,0,H11/H9),4)</f>
        <v>0.2273</v>
      </c>
      <c r="I12" s="15">
        <f>ROUND(IF(I9=0,0,I11/I9),4)</f>
        <v>0.4673</v>
      </c>
      <c r="J12" s="15">
        <f>ROUND(IF(J9=0,0,J11/J9),4)</f>
        <v>0.6067</v>
      </c>
      <c r="K12" s="22"/>
    </row>
    <row r="13" ht="14.25" spans="1:11">
      <c r="A13" s="4"/>
      <c r="B13" s="8">
        <f t="shared" si="0"/>
        <v>9</v>
      </c>
      <c r="C13" s="13" t="s">
        <v>269</v>
      </c>
      <c r="D13" s="15" t="e">
        <f>ROUND($M$6*H12+$M$7*I12+$M$8*J12,4)</f>
        <v>#REF!</v>
      </c>
      <c r="F13" s="8">
        <f t="shared" si="1"/>
        <v>9</v>
      </c>
      <c r="G13" s="11" t="s">
        <v>270</v>
      </c>
      <c r="H13" s="14">
        <v>940</v>
      </c>
      <c r="I13" s="10">
        <v>4260</v>
      </c>
      <c r="J13" s="10">
        <v>9815.9</v>
      </c>
      <c r="K13" s="23"/>
    </row>
    <row r="14" ht="14.25" spans="1:11">
      <c r="A14" s="4"/>
      <c r="B14" s="8">
        <f t="shared" si="0"/>
        <v>10</v>
      </c>
      <c r="C14" s="13" t="s">
        <v>271</v>
      </c>
      <c r="D14" s="10" t="e">
        <f>ROUND($M$6*H14+$M$7*I14+$M$8*J14,2)</f>
        <v>#REF!</v>
      </c>
      <c r="F14" s="8">
        <f t="shared" si="1"/>
        <v>10</v>
      </c>
      <c r="G14" s="11" t="s">
        <v>230</v>
      </c>
      <c r="H14" s="11">
        <f>ROUND(IF(H7=0,0,H13/H7),2)</f>
        <v>0.47</v>
      </c>
      <c r="I14" s="11">
        <f>ROUND(IF(I7=0,0,I13/I7),2)</f>
        <v>2.13</v>
      </c>
      <c r="J14" s="11">
        <f>ROUND(IF(J7=0,0,J13/J7),2)</f>
        <v>4.91</v>
      </c>
      <c r="K14" s="17"/>
    </row>
    <row r="15" ht="14.25" spans="1:11">
      <c r="A15" s="4"/>
      <c r="B15" s="8">
        <f t="shared" si="0"/>
        <v>11</v>
      </c>
      <c r="C15" s="13" t="s">
        <v>272</v>
      </c>
      <c r="D15" s="10" t="e">
        <f>ROUND($M$6*H16+$M$7*I16+$M$8*J16,2)</f>
        <v>#REF!</v>
      </c>
      <c r="F15" s="8">
        <f t="shared" si="1"/>
        <v>11</v>
      </c>
      <c r="G15" s="11" t="s">
        <v>273</v>
      </c>
      <c r="H15" s="14">
        <v>350</v>
      </c>
      <c r="I15" s="10">
        <v>3479</v>
      </c>
      <c r="J15" s="10">
        <v>7734</v>
      </c>
      <c r="K15" s="23"/>
    </row>
    <row r="16" ht="14.25" spans="1:11">
      <c r="A16" s="4"/>
      <c r="B16" s="8">
        <f t="shared" si="0"/>
        <v>12</v>
      </c>
      <c r="C16" s="13" t="s">
        <v>274</v>
      </c>
      <c r="D16" s="15" t="e">
        <f t="shared" ref="D16:D21" si="2">ROUND($M$6*H25+$M$7*I25+$M$8*J25,4)</f>
        <v>#REF!</v>
      </c>
      <c r="F16" s="8">
        <f t="shared" si="1"/>
        <v>12</v>
      </c>
      <c r="G16" s="11" t="s">
        <v>231</v>
      </c>
      <c r="H16" s="11">
        <f>ROUND(IF(H13=0,0,H15/H13),2)</f>
        <v>0.37</v>
      </c>
      <c r="I16" s="11">
        <f>ROUND(IF(I13=0,0,I15/I13),2)</f>
        <v>0.82</v>
      </c>
      <c r="J16" s="11">
        <f>ROUND(IF(J13=0,0,J15/J13),2)</f>
        <v>0.79</v>
      </c>
      <c r="K16" s="17"/>
    </row>
    <row r="17" ht="14.25" spans="1:11">
      <c r="A17" s="4"/>
      <c r="B17" s="8">
        <f t="shared" si="0"/>
        <v>13</v>
      </c>
      <c r="C17" s="13" t="s">
        <v>275</v>
      </c>
      <c r="D17" s="15" t="e">
        <f t="shared" si="2"/>
        <v>#REF!</v>
      </c>
      <c r="F17" s="8">
        <f t="shared" si="1"/>
        <v>13</v>
      </c>
      <c r="G17" s="11" t="s">
        <v>276</v>
      </c>
      <c r="H17" s="11">
        <v>0</v>
      </c>
      <c r="I17" s="11">
        <v>0</v>
      </c>
      <c r="J17" s="11">
        <v>2</v>
      </c>
      <c r="K17" s="22"/>
    </row>
    <row r="18" ht="14.25" spans="1:11">
      <c r="A18" s="4"/>
      <c r="B18" s="8">
        <f t="shared" si="0"/>
        <v>14</v>
      </c>
      <c r="C18" s="13" t="s">
        <v>277</v>
      </c>
      <c r="D18" s="15" t="e">
        <f t="shared" si="2"/>
        <v>#REF!</v>
      </c>
      <c r="F18" s="8">
        <f t="shared" si="1"/>
        <v>14</v>
      </c>
      <c r="G18" s="11" t="s">
        <v>278</v>
      </c>
      <c r="H18" s="15">
        <f t="shared" ref="H18:J18" si="3">ROUND(IF(H11=0,0,H17/H11),4)</f>
        <v>0</v>
      </c>
      <c r="I18" s="15">
        <f t="shared" si="3"/>
        <v>0</v>
      </c>
      <c r="J18" s="15">
        <f t="shared" si="3"/>
        <v>0.022</v>
      </c>
      <c r="K18" s="22"/>
    </row>
    <row r="19" ht="14.25" spans="1:11">
      <c r="A19" s="4"/>
      <c r="B19" s="8">
        <f t="shared" si="0"/>
        <v>15</v>
      </c>
      <c r="C19" s="13" t="s">
        <v>279</v>
      </c>
      <c r="D19" s="15" t="e">
        <f t="shared" si="2"/>
        <v>#REF!</v>
      </c>
      <c r="F19" s="8">
        <f t="shared" ref="F19:F28" si="4">ROW()-4</f>
        <v>15</v>
      </c>
      <c r="G19" s="11" t="s">
        <v>280</v>
      </c>
      <c r="H19" s="11">
        <v>0</v>
      </c>
      <c r="I19" s="11">
        <v>0</v>
      </c>
      <c r="J19" s="11">
        <v>210</v>
      </c>
      <c r="K19" s="22"/>
    </row>
    <row r="20" ht="14.25" spans="1:11">
      <c r="A20" s="4"/>
      <c r="B20" s="8">
        <f t="shared" ref="B20:B28" si="5">ROW()-4</f>
        <v>16</v>
      </c>
      <c r="C20" s="13" t="s">
        <v>281</v>
      </c>
      <c r="D20" s="15" t="e">
        <f t="shared" si="2"/>
        <v>#REF!</v>
      </c>
      <c r="F20" s="8">
        <f t="shared" si="4"/>
        <v>16</v>
      </c>
      <c r="G20" s="11" t="s">
        <v>282</v>
      </c>
      <c r="H20" s="15">
        <f t="shared" ref="H20:J20" si="6">ROUND(IF(H13=0,0,H19/H13),4)</f>
        <v>0</v>
      </c>
      <c r="I20" s="15">
        <f t="shared" si="6"/>
        <v>0</v>
      </c>
      <c r="J20" s="15">
        <f t="shared" si="6"/>
        <v>0.0214</v>
      </c>
      <c r="K20" s="22"/>
    </row>
    <row r="21" ht="14.25" spans="1:11">
      <c r="A21" s="4"/>
      <c r="B21" s="8">
        <f t="shared" si="5"/>
        <v>17</v>
      </c>
      <c r="C21" s="13" t="s">
        <v>283</v>
      </c>
      <c r="D21" s="15" t="e">
        <f t="shared" si="2"/>
        <v>#REF!</v>
      </c>
      <c r="F21" s="8">
        <f t="shared" si="4"/>
        <v>17</v>
      </c>
      <c r="G21" s="11" t="s">
        <v>284</v>
      </c>
      <c r="H21" s="11">
        <v>0</v>
      </c>
      <c r="I21" s="11">
        <v>0</v>
      </c>
      <c r="J21" s="11">
        <v>0</v>
      </c>
      <c r="K21" s="22"/>
    </row>
    <row r="22" ht="15" customHeight="1" spans="1:11">
      <c r="A22" s="4"/>
      <c r="B22" s="8">
        <f t="shared" si="5"/>
        <v>18</v>
      </c>
      <c r="C22" s="13" t="s">
        <v>285</v>
      </c>
      <c r="D22" s="15">
        <f>H32</f>
        <v>0.867647058823529</v>
      </c>
      <c r="F22" s="8">
        <f t="shared" si="4"/>
        <v>18</v>
      </c>
      <c r="G22" s="11" t="s">
        <v>286</v>
      </c>
      <c r="H22" s="15">
        <f t="shared" ref="H22:J22" si="7">ROUND(IF(H19=0,0,H21/H19),4)</f>
        <v>0</v>
      </c>
      <c r="I22" s="15">
        <f t="shared" si="7"/>
        <v>0</v>
      </c>
      <c r="J22" s="15">
        <f t="shared" si="7"/>
        <v>0</v>
      </c>
      <c r="K22" s="22"/>
    </row>
    <row r="23" ht="15" customHeight="1" spans="1:11">
      <c r="A23" s="4"/>
      <c r="B23" s="8">
        <f t="shared" si="5"/>
        <v>19</v>
      </c>
      <c r="C23" s="13" t="s">
        <v>287</v>
      </c>
      <c r="D23" s="15">
        <f t="shared" ref="D23:D28" si="8">H33</f>
        <v>0.845588235294118</v>
      </c>
      <c r="F23" s="8">
        <f t="shared" si="4"/>
        <v>19</v>
      </c>
      <c r="G23" s="11" t="s">
        <v>288</v>
      </c>
      <c r="H23" s="11">
        <v>0</v>
      </c>
      <c r="I23" s="11">
        <v>0</v>
      </c>
      <c r="J23" s="11">
        <v>0</v>
      </c>
      <c r="K23" s="17"/>
    </row>
    <row r="24" ht="15" customHeight="1" spans="2:11">
      <c r="B24" s="8">
        <f t="shared" si="5"/>
        <v>20</v>
      </c>
      <c r="C24" s="13" t="s">
        <v>289</v>
      </c>
      <c r="D24" s="15">
        <f t="shared" si="8"/>
        <v>0.852941176470588</v>
      </c>
      <c r="F24" s="8">
        <f t="shared" si="4"/>
        <v>20</v>
      </c>
      <c r="G24" s="11" t="s">
        <v>290</v>
      </c>
      <c r="H24" s="15">
        <f t="shared" ref="H24:J24" si="9">ROUND(IF(H13=0,0,H23/H13),4)</f>
        <v>0</v>
      </c>
      <c r="I24" s="15">
        <f t="shared" si="9"/>
        <v>0</v>
      </c>
      <c r="J24" s="15">
        <f t="shared" si="9"/>
        <v>0</v>
      </c>
      <c r="K24" s="22"/>
    </row>
    <row r="25" ht="15" customHeight="1" spans="1:11">
      <c r="A25" s="4" t="s">
        <v>291</v>
      </c>
      <c r="B25" s="8">
        <f t="shared" si="5"/>
        <v>21</v>
      </c>
      <c r="C25" s="13" t="s">
        <v>292</v>
      </c>
      <c r="D25" s="15">
        <f t="shared" si="8"/>
        <v>0.830882352941177</v>
      </c>
      <c r="F25" s="8">
        <f t="shared" si="4"/>
        <v>21</v>
      </c>
      <c r="G25" s="11" t="s">
        <v>293</v>
      </c>
      <c r="H25" s="15">
        <v>1.69230769230769</v>
      </c>
      <c r="I25" s="15">
        <v>0.169491525423729</v>
      </c>
      <c r="J25" s="15">
        <v>0.666666666666667</v>
      </c>
      <c r="K25" s="22"/>
    </row>
    <row r="26" ht="15" customHeight="1" spans="1:11">
      <c r="A26" s="4"/>
      <c r="B26" s="8">
        <f t="shared" si="5"/>
        <v>22</v>
      </c>
      <c r="C26" s="13" t="s">
        <v>294</v>
      </c>
      <c r="D26" s="15">
        <f t="shared" si="8"/>
        <v>0.867647058823529</v>
      </c>
      <c r="F26" s="8">
        <f t="shared" si="4"/>
        <v>22</v>
      </c>
      <c r="G26" s="11" t="s">
        <v>295</v>
      </c>
      <c r="H26" s="15">
        <v>0.0208175427499235</v>
      </c>
      <c r="I26" s="15">
        <v>0.159494435751635</v>
      </c>
      <c r="J26" s="15">
        <v>0.328066356381208</v>
      </c>
      <c r="K26" s="22"/>
    </row>
    <row r="27" ht="15" customHeight="1" spans="1:11">
      <c r="A27" s="4"/>
      <c r="B27" s="8">
        <f t="shared" si="5"/>
        <v>23</v>
      </c>
      <c r="C27" s="13" t="s">
        <v>296</v>
      </c>
      <c r="D27" s="15">
        <f t="shared" si="8"/>
        <v>0.860294117647059</v>
      </c>
      <c r="F27" s="8">
        <f t="shared" si="4"/>
        <v>23</v>
      </c>
      <c r="G27" s="11" t="s">
        <v>297</v>
      </c>
      <c r="H27" s="15">
        <v>-0.147067381550701</v>
      </c>
      <c r="I27" s="15">
        <v>0.490447359291625</v>
      </c>
      <c r="J27" s="15">
        <v>0.316314157534675</v>
      </c>
      <c r="K27" s="22"/>
    </row>
    <row r="28" ht="15" customHeight="1" spans="1:11">
      <c r="A28" s="4"/>
      <c r="B28" s="8">
        <f t="shared" si="5"/>
        <v>24</v>
      </c>
      <c r="C28" s="13" t="s">
        <v>298</v>
      </c>
      <c r="D28" s="15">
        <f t="shared" si="8"/>
        <v>0.838235294117647</v>
      </c>
      <c r="F28" s="8">
        <f t="shared" si="4"/>
        <v>24</v>
      </c>
      <c r="G28" s="11" t="s">
        <v>299</v>
      </c>
      <c r="H28" s="15">
        <v>-0.0205877820583378</v>
      </c>
      <c r="I28" s="15">
        <v>0.371872120224002</v>
      </c>
      <c r="J28" s="15">
        <v>-0.0200294209567741</v>
      </c>
      <c r="K28" s="22"/>
    </row>
    <row r="29" ht="15" customHeight="1" spans="6:11">
      <c r="F29" s="8">
        <f t="shared" ref="F29:F38" si="10">ROW()-4</f>
        <v>25</v>
      </c>
      <c r="G29" s="11" t="s">
        <v>300</v>
      </c>
      <c r="H29" s="15">
        <v>-0.19811320754717</v>
      </c>
      <c r="I29" s="15">
        <v>0.0350877192982456</v>
      </c>
      <c r="J29" s="15">
        <v>0.0768772348033373</v>
      </c>
      <c r="K29" s="22"/>
    </row>
    <row r="30" ht="15" customHeight="1" spans="6:11">
      <c r="F30" s="8">
        <f t="shared" si="10"/>
        <v>26</v>
      </c>
      <c r="G30" s="11" t="s">
        <v>301</v>
      </c>
      <c r="H30" s="15">
        <v>0.140084092715909</v>
      </c>
      <c r="I30" s="15">
        <v>0.0771233962448136</v>
      </c>
      <c r="J30" s="15">
        <v>0.100997065975188</v>
      </c>
      <c r="K30" s="22"/>
    </row>
    <row r="31" ht="14.25" spans="6:10">
      <c r="F31" s="8">
        <f t="shared" si="10"/>
        <v>27</v>
      </c>
      <c r="G31" s="11" t="s">
        <v>302</v>
      </c>
      <c r="H31" s="11">
        <v>0</v>
      </c>
      <c r="I31" s="11">
        <v>4</v>
      </c>
      <c r="J31" s="11">
        <v>1</v>
      </c>
    </row>
    <row r="32" ht="14.25" spans="6:10">
      <c r="F32" s="8">
        <f t="shared" si="10"/>
        <v>28</v>
      </c>
      <c r="G32" s="13" t="s">
        <v>285</v>
      </c>
      <c r="H32" s="16">
        <v>0.867647058823529</v>
      </c>
      <c r="I32" s="16"/>
      <c r="J32" s="15"/>
    </row>
    <row r="33" ht="14.25" spans="6:10">
      <c r="F33" s="8">
        <f t="shared" si="10"/>
        <v>29</v>
      </c>
      <c r="G33" s="13" t="s">
        <v>287</v>
      </c>
      <c r="H33" s="16">
        <v>0.845588235294118</v>
      </c>
      <c r="I33" s="16"/>
      <c r="J33" s="15"/>
    </row>
    <row r="34" ht="14.25" spans="6:10">
      <c r="F34" s="8">
        <f t="shared" si="10"/>
        <v>30</v>
      </c>
      <c r="G34" s="13" t="s">
        <v>289</v>
      </c>
      <c r="H34" s="16">
        <v>0.852941176470588</v>
      </c>
      <c r="I34" s="16"/>
      <c r="J34" s="15"/>
    </row>
    <row r="35" ht="14.25" spans="6:10">
      <c r="F35" s="8">
        <f t="shared" si="10"/>
        <v>31</v>
      </c>
      <c r="G35" s="13" t="s">
        <v>292</v>
      </c>
      <c r="H35" s="16">
        <v>0.830882352941177</v>
      </c>
      <c r="I35" s="16"/>
      <c r="J35" s="15"/>
    </row>
    <row r="36" ht="14.25" spans="6:10">
      <c r="F36" s="8">
        <f t="shared" si="10"/>
        <v>32</v>
      </c>
      <c r="G36" s="13" t="s">
        <v>294</v>
      </c>
      <c r="H36" s="16">
        <v>0.867647058823529</v>
      </c>
      <c r="I36" s="16"/>
      <c r="J36" s="15"/>
    </row>
    <row r="37" ht="14.25" spans="6:10">
      <c r="F37" s="8">
        <f t="shared" si="10"/>
        <v>33</v>
      </c>
      <c r="G37" s="13" t="s">
        <v>296</v>
      </c>
      <c r="H37" s="16">
        <v>0.860294117647059</v>
      </c>
      <c r="I37" s="16"/>
      <c r="J37" s="15"/>
    </row>
    <row r="38" ht="14.25" spans="6:10">
      <c r="F38" s="8">
        <f t="shared" si="10"/>
        <v>34</v>
      </c>
      <c r="G38" s="13" t="s">
        <v>298</v>
      </c>
      <c r="H38" s="16">
        <v>0.838235294117647</v>
      </c>
      <c r="I38" s="16"/>
      <c r="J38" s="15"/>
    </row>
  </sheetData>
  <mergeCells count="13">
    <mergeCell ref="B3:D3"/>
    <mergeCell ref="F3:J3"/>
    <mergeCell ref="H4:J4"/>
    <mergeCell ref="H5:J5"/>
    <mergeCell ref="H32:J32"/>
    <mergeCell ref="H33:J33"/>
    <mergeCell ref="H34:J34"/>
    <mergeCell ref="H35:J35"/>
    <mergeCell ref="H36:J36"/>
    <mergeCell ref="H37:J37"/>
    <mergeCell ref="H38:J38"/>
    <mergeCell ref="A4:A23"/>
    <mergeCell ref="A25:A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项目指标体系表-人居环境</vt:lpstr>
      <vt:lpstr>基本情况-审计底稿</vt:lpstr>
      <vt:lpstr>资金情况-审计底稿</vt:lpstr>
      <vt:lpstr>国库集中支付</vt:lpstr>
      <vt:lpstr>建设内容完成情况</vt:lpstr>
      <vt:lpstr>Sheet1</vt:lpstr>
      <vt:lpstr>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WPS_1728624430</cp:lastModifiedBy>
  <dcterms:created xsi:type="dcterms:W3CDTF">2021-11-11T02:44:00Z</dcterms:created>
  <cp:lastPrinted>2024-12-20T02:48:00Z</cp:lastPrinted>
  <dcterms:modified xsi:type="dcterms:W3CDTF">2024-12-20T06:08:45Z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85424694602E4994BA8601424199BBBA</vt:lpwstr>
  </property>
  <property fmtid="{D5CDD505-2E9C-101B-9397-08002B2CF9AE}" pid="3" name="KSOProductBuildVer">
    <vt:lpwstr>2052-12.1.0.19302</vt:lpwstr>
  </property>
  <property fmtid="{D5CDD505-2E9C-101B-9397-08002B2CF9AE}" pid="4" name="KSOReadingLayout">
    <vt:bool>false</vt:bool>
  </property>
</Properties>
</file>